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0" yWindow="0" windowWidth="19425" windowHeight="7755" tabRatio="799" activeTab="2"/>
  </bookViews>
  <sheets>
    <sheet name="OBRAČUN" sheetId="72" r:id="rId1"/>
    <sheet name="Liste" sheetId="62" state="hidden" r:id="rId2"/>
    <sheet name="PREGLED NEOTPISANIH VREDNOSTI" sheetId="76" r:id="rId3"/>
    <sheet name="PREGLED ZA OTUĐENA OS " sheetId="77" r:id="rId4"/>
    <sheet name="POA" sheetId="73" r:id="rId5"/>
  </sheets>
  <definedNames>
    <definedName name="_xlnm._FilterDatabase" localSheetId="0" hidden="1">OBRAČUN!$A$6:$P$6</definedName>
    <definedName name="IzborZaPDP">Liste!$G$1:$G$6</definedName>
    <definedName name="OrgOblici">Liste!$A$1:$A$9</definedName>
    <definedName name="_xlnm.Print_Area" localSheetId="0">OBRAČUN!$A$1:$P$34</definedName>
    <definedName name="_xlnm.Print_Area" localSheetId="4">POA!$A$1:$J$36</definedName>
    <definedName name="_xlnm.Print_Area" localSheetId="2">'PREGLED NEOTPISANIH VREDNOSTI'!$A$1:$R$24</definedName>
  </definedNames>
  <calcPr calcId="124519"/>
  <customWorkbookViews>
    <customWorkbookView name="Stat3 - Personal View" guid="{FAD799C5-07E0-11D5-AD7C-00C0DF258F01}" mergeInterval="0" personalView="1" maximized="1" windowWidth="796" windowHeight="438" activeSheetId="10"/>
    <customWorkbookView name="name - Personal View" guid="{EFABB081-27A2-11D6-9C25-444553540000}" mergeInterval="0" personalView="1" maximized="1" windowWidth="636" windowHeight="321" activeSheetId="3"/>
    <customWorkbookView name="sanela - Personal View" guid="{4E803E4A-1FD9-11D6-9940-0050BA7BDAC7}" mergeInterval="0" personalView="1" maximized="1" windowWidth="796" windowHeight="458" activeSheetId="8" showStatusbar="0"/>
    <customWorkbookView name=". - Personal View" guid="{896EE121-29F1-11D5-B176-00C0DF258EF8}" mergeInterval="0" personalView="1" maximized="1" windowWidth="636" windowHeight="329" activeSheetId="4" showFormulaBar="0" showStatusbar="0"/>
    <customWorkbookView name="dumonic - Personal View" guid="{E8A33814-DA37-4399-9646-7F4E836930C3}" mergeInterval="0" personalView="1" maximized="1" windowWidth="796" windowHeight="439" activeSheetId="10"/>
    <customWorkbookView name="Radisa - Personal View" guid="{8D4C0DD5-7831-11D5-BFCE-0050BF3A3647}" mergeInterval="0" personalView="1" maximized="1" windowWidth="796" windowHeight="439" activeSheetId="3"/>
    <customWorkbookView name="TanjaG - Personal View" guid="{E62F7A25-9632-11D5-91C4-0000E8EC9C31}" mergeInterval="0" personalView="1" maximized="1" windowWidth="636" windowHeight="311" activeSheetId="8" showFormulaBar="0"/>
    <customWorkbookView name="ZdenkaM - Personal View" guid="{EF0B3621-09CE-11D5-B31B-00C0DF2586E4}" mergeInterval="0" personalView="1" maximized="1" windowWidth="796" windowHeight="440" activeSheetId="8"/>
    <customWorkbookView name="RadisaD - Personal View" guid="{FF54CA47-1FEF-11D6-806C-0050BF3A3647}" mergeInterval="0" personalView="1" maximized="1" windowWidth="796" windowHeight="440" activeSheetId="1"/>
  </customWorkbookViews>
</workbook>
</file>

<file path=xl/calcChain.xml><?xml version="1.0" encoding="utf-8"?>
<calcChain xmlns="http://schemas.openxmlformats.org/spreadsheetml/2006/main">
  <c r="K10" i="77"/>
  <c r="J10"/>
  <c r="H10"/>
  <c r="G10"/>
  <c r="C10"/>
  <c r="N9"/>
  <c r="L9"/>
  <c r="L10" s="1"/>
  <c r="I9"/>
  <c r="M9" s="1"/>
  <c r="L8"/>
  <c r="N8" s="1"/>
  <c r="I8"/>
  <c r="I10" s="1"/>
  <c r="K20" i="76"/>
  <c r="J20"/>
  <c r="H20"/>
  <c r="G20"/>
  <c r="C20"/>
  <c r="R19"/>
  <c r="Q19"/>
  <c r="O19"/>
  <c r="L19"/>
  <c r="P19" s="1"/>
  <c r="I19"/>
  <c r="M19" s="1"/>
  <c r="R18"/>
  <c r="Q18"/>
  <c r="P18"/>
  <c r="L18"/>
  <c r="N18" s="1"/>
  <c r="I18"/>
  <c r="M18" s="1"/>
  <c r="R17"/>
  <c r="Q17"/>
  <c r="P17"/>
  <c r="L17"/>
  <c r="N17" s="1"/>
  <c r="I17"/>
  <c r="M17" s="1"/>
  <c r="R16"/>
  <c r="Q16"/>
  <c r="O16"/>
  <c r="L16"/>
  <c r="P16" s="1"/>
  <c r="I16"/>
  <c r="M16" s="1"/>
  <c r="R15"/>
  <c r="Q15"/>
  <c r="O15"/>
  <c r="L15"/>
  <c r="P15" s="1"/>
  <c r="I15"/>
  <c r="M15" s="1"/>
  <c r="R14"/>
  <c r="Q14"/>
  <c r="O14"/>
  <c r="L14"/>
  <c r="P14" s="1"/>
  <c r="I14"/>
  <c r="M14" s="1"/>
  <c r="R13"/>
  <c r="Q13"/>
  <c r="O13"/>
  <c r="L13"/>
  <c r="P13" s="1"/>
  <c r="I13"/>
  <c r="M13" s="1"/>
  <c r="R12"/>
  <c r="Q12"/>
  <c r="P12"/>
  <c r="L12"/>
  <c r="N12" s="1"/>
  <c r="I12"/>
  <c r="M12" s="1"/>
  <c r="R11"/>
  <c r="Q11"/>
  <c r="P11"/>
  <c r="L11"/>
  <c r="N11" s="1"/>
  <c r="I11"/>
  <c r="M11" s="1"/>
  <c r="R10"/>
  <c r="Q10"/>
  <c r="O10"/>
  <c r="L10"/>
  <c r="P10" s="1"/>
  <c r="I10"/>
  <c r="M10" s="1"/>
  <c r="Q9"/>
  <c r="P9"/>
  <c r="O9"/>
  <c r="L9"/>
  <c r="R9" s="1"/>
  <c r="I9"/>
  <c r="M9" s="1"/>
  <c r="Q8"/>
  <c r="P8"/>
  <c r="O8"/>
  <c r="L8"/>
  <c r="R8" s="1"/>
  <c r="I8"/>
  <c r="I20" s="1"/>
  <c r="K9" i="72"/>
  <c r="K10"/>
  <c r="K11"/>
  <c r="K12"/>
  <c r="K13"/>
  <c r="K14"/>
  <c r="K15"/>
  <c r="K16"/>
  <c r="K17"/>
  <c r="K18"/>
  <c r="K19"/>
  <c r="K8"/>
  <c r="J20"/>
  <c r="R22" i="76" l="1"/>
  <c r="N10" i="77"/>
  <c r="O9"/>
  <c r="M8"/>
  <c r="M10" s="1"/>
  <c r="R20" i="76"/>
  <c r="P20"/>
  <c r="Q20"/>
  <c r="M8"/>
  <c r="M20" s="1"/>
  <c r="O11"/>
  <c r="O12"/>
  <c r="O17"/>
  <c r="O18"/>
  <c r="L20"/>
  <c r="R23" s="1"/>
  <c r="N8"/>
  <c r="N9"/>
  <c r="N10"/>
  <c r="N13"/>
  <c r="N14"/>
  <c r="N15"/>
  <c r="N16"/>
  <c r="N19"/>
  <c r="A5" i="73"/>
  <c r="C20" i="72"/>
  <c r="P19"/>
  <c r="O19"/>
  <c r="M19"/>
  <c r="P18"/>
  <c r="O18"/>
  <c r="N18"/>
  <c r="P17"/>
  <c r="O17"/>
  <c r="N17"/>
  <c r="P16"/>
  <c r="O16"/>
  <c r="M16"/>
  <c r="O15"/>
  <c r="M15"/>
  <c r="O14"/>
  <c r="M14"/>
  <c r="P13"/>
  <c r="O13"/>
  <c r="M13"/>
  <c r="P12"/>
  <c r="O12"/>
  <c r="O11"/>
  <c r="P10"/>
  <c r="O10"/>
  <c r="O9"/>
  <c r="N9"/>
  <c r="O8"/>
  <c r="M8"/>
  <c r="O20" i="76" l="1"/>
  <c r="O8" i="77"/>
  <c r="O10" s="1"/>
  <c r="N20" i="76"/>
  <c r="L8" i="72"/>
  <c r="N8" s="1"/>
  <c r="L12"/>
  <c r="N12" s="1"/>
  <c r="L16"/>
  <c r="N16" s="1"/>
  <c r="L10"/>
  <c r="M10" s="1"/>
  <c r="L15"/>
  <c r="N15" s="1"/>
  <c r="M12"/>
  <c r="O20"/>
  <c r="P15"/>
  <c r="N10" l="1"/>
  <c r="P8"/>
  <c r="L17"/>
  <c r="M17" s="1"/>
  <c r="L11"/>
  <c r="N11" s="1"/>
  <c r="L9"/>
  <c r="P9" s="1"/>
  <c r="L14"/>
  <c r="N14" s="1"/>
  <c r="L19"/>
  <c r="N19" s="1"/>
  <c r="L18"/>
  <c r="M18" s="1"/>
  <c r="P14"/>
  <c r="P11"/>
  <c r="M9"/>
  <c r="L13"/>
  <c r="K20"/>
  <c r="M11" l="1"/>
  <c r="L20"/>
  <c r="P20"/>
  <c r="M20"/>
  <c r="N13"/>
  <c r="N20" s="1"/>
  <c r="P22" l="1"/>
  <c r="D14" i="73" s="1"/>
  <c r="D16" s="1"/>
</calcChain>
</file>

<file path=xl/comments1.xml><?xml version="1.0" encoding="utf-8"?>
<comments xmlns="http://schemas.openxmlformats.org/spreadsheetml/2006/main">
  <authors>
    <author>Windows User</author>
    <author>Jelena</author>
  </authors>
  <commentList>
    <comment ref="B15" authorId="0">
      <text>
        <r>
          <rPr>
            <b/>
            <sz val="9"/>
            <color indexed="81"/>
            <rFont val="Tahoma"/>
            <family val="2"/>
          </rPr>
          <t>Član 3, stav 7:</t>
        </r>
        <r>
          <rPr>
            <sz val="9"/>
            <color indexed="81"/>
            <rFont val="Tahoma"/>
            <family val="2"/>
          </rPr>
          <t xml:space="preserve">
U slučaju kada je u poreskom periodu stalno sredstvo otuđeno, odnosno uništeno, kao rashod u tom poreskom periodu priznaje se iznos pozitivne razlike između neotpisane poreske i neotpisane računovodstvene vrednosti tog sredstva koja se utvrđuje u poreskom periodu u kojem je došlo do prestanka obračuna amortizacije. 
U našem slučaju neotpisana vrednost poreske amortizacije (Nabavna vrednost umanjena za iznos ukupne poreske amortizacije), je manja od neotpisane (knjigovodstvene vrednosti) sredstva koje je otuđeno, tako da razlika nije pozitivna i koloni 2 ne upisujemo ništa.</t>
        </r>
      </text>
    </comment>
    <comment ref="D16" authorId="1">
      <text>
        <r>
          <rPr>
            <b/>
            <sz val="9"/>
            <color indexed="81"/>
            <rFont val="Tahoma"/>
            <family val="2"/>
          </rPr>
          <t>Jelena:</t>
        </r>
        <r>
          <rPr>
            <sz val="9"/>
            <color indexed="81"/>
            <rFont val="Tahoma"/>
            <family val="2"/>
          </rPr>
          <t xml:space="preserve">
Podatak se unosi u polje 21 obrasca PB1-poreski bilans</t>
        </r>
      </text>
    </comment>
  </commentList>
</comments>
</file>

<file path=xl/sharedStrings.xml><?xml version="1.0" encoding="utf-8"?>
<sst xmlns="http://schemas.openxmlformats.org/spreadsheetml/2006/main" count="188" uniqueCount="98">
  <si>
    <t>1. Akcionarsko društvo</t>
  </si>
  <si>
    <t>3. Ortačko društvo</t>
  </si>
  <si>
    <t>4. Komanditno društvo</t>
  </si>
  <si>
    <t>5. Društveno preduzeće</t>
  </si>
  <si>
    <t>6. Javno preduzeće</t>
  </si>
  <si>
    <t>7. Zadruga</t>
  </si>
  <si>
    <t>8. Ogranak stranog pravnog lica</t>
  </si>
  <si>
    <t>9. Druga PL koja primenj. kontni okvir za privredna dr.</t>
  </si>
  <si>
    <t>Šifra</t>
  </si>
  <si>
    <t>Red. br.</t>
  </si>
  <si>
    <t>1.</t>
  </si>
  <si>
    <t>2.</t>
  </si>
  <si>
    <t>3.</t>
  </si>
  <si>
    <t>II</t>
  </si>
  <si>
    <t>III</t>
  </si>
  <si>
    <t>V</t>
  </si>
  <si>
    <t>(Direktor)</t>
  </si>
  <si>
    <t>3. Isteklo pravo na poresko oslobođenje</t>
  </si>
  <si>
    <t>4. Otpočinjanje obavljanja delatnosti</t>
  </si>
  <si>
    <t>Opis</t>
  </si>
  <si>
    <t>2. Izmena mesečnih akontacija</t>
  </si>
  <si>
    <t>1. Konačni poreski obračun i akontacija za naredni period</t>
  </si>
  <si>
    <t>5. Otvaranje postupka stečaja/likvidacije</t>
  </si>
  <si>
    <t>6. Statusna promena</t>
  </si>
  <si>
    <t>2. Društvo sa ograničenom odgovornošću</t>
  </si>
  <si>
    <t>Naziv osnovnog sredstva</t>
  </si>
  <si>
    <t>Datum poreskog bilansa</t>
  </si>
  <si>
    <t>Datum stavljanja u upotrebu</t>
  </si>
  <si>
    <t>Procenjeni vek trajanja osnovnog sredstva</t>
  </si>
  <si>
    <t>Poreska amortizacija III grupa</t>
  </si>
  <si>
    <t>Poreska amortizacija IV grupa</t>
  </si>
  <si>
    <t>Poreska amortizacija V grupa</t>
  </si>
  <si>
    <t>Ukupan zbir</t>
  </si>
  <si>
    <t>Obrazac POA</t>
  </si>
  <si>
    <t>Iznos</t>
  </si>
  <si>
    <t>Iznos amortizacije koji se priznaje kao rashod u poreskom bilansu</t>
  </si>
  <si>
    <t>Iznos razlike između neotpisane poreske i neotpisane računovodstvene vrednosti stalnih sredstava, uvrđen u skladu sa članom 3. stav 7. ovog pravilnika</t>
  </si>
  <si>
    <t>Ukupan iznos amortizacije koji se priznaje kao rashod u poreskom periodu (1+2)</t>
  </si>
  <si>
    <t>(šef računovodstva)</t>
  </si>
  <si>
    <t>Priprema POA</t>
  </si>
  <si>
    <t>Lap top 1/13</t>
  </si>
  <si>
    <t>Računarska konfiguracija</t>
  </si>
  <si>
    <t>001</t>
  </si>
  <si>
    <t>002</t>
  </si>
  <si>
    <t>Štampač - skener Lexxon</t>
  </si>
  <si>
    <t>003</t>
  </si>
  <si>
    <t>004</t>
  </si>
  <si>
    <t>Radni sto</t>
  </si>
  <si>
    <t>005</t>
  </si>
  <si>
    <t>Kombi vozilo</t>
  </si>
  <si>
    <t>006</t>
  </si>
  <si>
    <t>Putničko vozilo</t>
  </si>
  <si>
    <t>Comtrade Biker 3</t>
  </si>
  <si>
    <t>Štampač Lexson gratis</t>
  </si>
  <si>
    <t>Stolice</t>
  </si>
  <si>
    <t>Putničko vozilo Fiat 500 lizing</t>
  </si>
  <si>
    <t>007</t>
  </si>
  <si>
    <t>008</t>
  </si>
  <si>
    <t>009</t>
  </si>
  <si>
    <t>010</t>
  </si>
  <si>
    <t>011</t>
  </si>
  <si>
    <t>012</t>
  </si>
  <si>
    <t>Naša firma</t>
  </si>
  <si>
    <t>Zbir 2020. godine</t>
  </si>
  <si>
    <t xml:space="preserve">Poreska amortizacija II grupa </t>
  </si>
  <si>
    <t>Poreska grupa</t>
  </si>
  <si>
    <t>1</t>
  </si>
  <si>
    <t>Poreska - Amortizaciona stopa</t>
  </si>
  <si>
    <t>Nabavna vrednost (vrednost po kojoj je osnovno sredstvo nabavljeno</t>
  </si>
  <si>
    <t>Računovodstvena amortizacija (Vežba 16d - kolona 9 pregled osnovnih sredstava)</t>
  </si>
  <si>
    <t>Broj meseci za obračun</t>
  </si>
  <si>
    <t>Broj meseci korišćenja OS u poreskom periodu</t>
  </si>
  <si>
    <t>POA</t>
  </si>
  <si>
    <t>12 (manji iznos pri upoređenju kolona 10 i 11)</t>
  </si>
  <si>
    <t>Formula za obračun: kolana11=(kolona 3x kolona6 x kolona9)/kolona8</t>
  </si>
  <si>
    <t>Računovodstvena amortizacija 2019(Vežba 16d - kolona 9 pregled osnovnih sredstava)</t>
  </si>
  <si>
    <t>12 (10+11)</t>
  </si>
  <si>
    <t>13 (3-9)</t>
  </si>
  <si>
    <t>14 (3-9)</t>
  </si>
  <si>
    <t>Razlika između poreske i računovodstvene amortizacije (za primenu Član 3, stav 7 pravilnika)</t>
  </si>
  <si>
    <t>15 (14-13)</t>
  </si>
  <si>
    <t>Računovodstvena amortizacija 2021(Vežba 16d - kolona 9 pregled osnovnih sredstava)</t>
  </si>
  <si>
    <t>Računovodstvena amortizacija 2021+2022</t>
  </si>
  <si>
    <t>Poreska amortizacija koja se priznaje u poreske svrhe - 2021 podatak za POA)</t>
  </si>
  <si>
    <t>10                          (manji iznos pri upoređenju računovodstvene i poreske za 2021)</t>
  </si>
  <si>
    <t>Poreska amortizacija koja se priznaje u poreske svrhe - 2022 podatak za POA)</t>
  </si>
  <si>
    <t>11                               (manji iznos pri upoređenju računovodstvene i poreske za 2021)</t>
  </si>
  <si>
    <t>Poreska amortizacija koja se priznaje u poreske svrhe 2021 + 2022 (podatak za POA)</t>
  </si>
  <si>
    <t>Neotpisana računovodstvena vrednost 31.12.2022</t>
  </si>
  <si>
    <t>Neotpisana poreska vrednost 31.12.2022</t>
  </si>
  <si>
    <t>NEOTPISANA PORESKA VREDNOST 31.12.2021</t>
  </si>
  <si>
    <t>NEOTPISANA PORESKA VREDNOST 31.12.2022</t>
  </si>
  <si>
    <t>Zbir 2022. godine</t>
  </si>
  <si>
    <t>11                               (manji iznos pri upoređenju računovodstvene i poreske za 2022)</t>
  </si>
  <si>
    <t>Poreska amortizacija 2021</t>
  </si>
  <si>
    <t>Poreska amortizacija koja se priznaje u poreske svrhe - 2022 (podatak za POA)</t>
  </si>
  <si>
    <t>10                          (manji iznos pri upoređenju računovodstvene i poreske za 2026</t>
  </si>
  <si>
    <t>STEČENIH POČEV OD 01. JANUARA 2025. GODINE ZA PERIOD OD 01.01.2026. DO 31.12.2026. GODINE</t>
  </si>
</sst>
</file>

<file path=xl/styles.xml><?xml version="1.0" encoding="utf-8"?>
<styleSheet xmlns="http://schemas.openxmlformats.org/spreadsheetml/2006/main">
  <numFmts count="1">
    <numFmt numFmtId="164" formatCode="[$-1241A]dd/mm/yy;@"/>
  </numFmts>
  <fonts count="32">
    <font>
      <sz val="10"/>
      <name val="Arial"/>
    </font>
    <font>
      <sz val="11"/>
      <color indexed="8"/>
      <name val="Calibri"/>
      <family val="2"/>
    </font>
    <font>
      <b/>
      <sz val="10"/>
      <name val="Arial"/>
      <family val="2"/>
    </font>
    <font>
      <sz val="10"/>
      <name val="Arial"/>
      <family val="2"/>
    </font>
    <font>
      <sz val="8"/>
      <name val="Arial"/>
      <family val="2"/>
    </font>
    <font>
      <b/>
      <sz val="12"/>
      <name val="Arial"/>
      <family val="2"/>
    </font>
    <font>
      <b/>
      <sz val="9"/>
      <name val="Arial"/>
      <family val="2"/>
    </font>
    <font>
      <sz val="9"/>
      <name val="Arial"/>
      <family val="2"/>
    </font>
    <font>
      <b/>
      <sz val="11"/>
      <name val="Arial"/>
      <family val="2"/>
    </font>
    <font>
      <sz val="7"/>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9"/>
      <color indexed="81"/>
      <name val="Tahoma"/>
      <family val="2"/>
    </font>
    <font>
      <sz val="9"/>
      <color indexed="81"/>
      <name val="Tahoma"/>
      <family val="2"/>
    </font>
    <font>
      <b/>
      <sz val="10"/>
      <color rgb="FFFF0000"/>
      <name val="Arial"/>
      <family val="2"/>
    </font>
    <font>
      <b/>
      <sz val="10"/>
      <color theme="4"/>
      <name val="Arial"/>
      <family val="2"/>
    </font>
    <font>
      <sz val="10"/>
      <color rgb="FFFF000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6" tint="0.79998168889431442"/>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hair">
        <color indexed="64"/>
      </right>
      <top style="hair">
        <color indexed="64"/>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85">
    <xf numFmtId="0" fontId="0" fillId="0" borderId="0"/>
    <xf numFmtId="0" fontId="10" fillId="2" borderId="0" applyNumberFormat="0" applyBorder="0" applyAlignment="0" applyProtection="0"/>
    <xf numFmtId="0" fontId="1" fillId="2" borderId="0" applyNumberFormat="0" applyBorder="0" applyAlignment="0" applyProtection="0"/>
    <xf numFmtId="0" fontId="10" fillId="3" borderId="0" applyNumberFormat="0" applyBorder="0" applyAlignment="0" applyProtection="0"/>
    <xf numFmtId="0" fontId="1" fillId="3" borderId="0" applyNumberFormat="0" applyBorder="0" applyAlignment="0" applyProtection="0"/>
    <xf numFmtId="0" fontId="10" fillId="4" borderId="0" applyNumberFormat="0" applyBorder="0" applyAlignment="0" applyProtection="0"/>
    <xf numFmtId="0" fontId="1" fillId="4"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6" borderId="0" applyNumberFormat="0" applyBorder="0" applyAlignment="0" applyProtection="0"/>
    <xf numFmtId="0" fontId="10" fillId="7" borderId="0" applyNumberFormat="0" applyBorder="0" applyAlignment="0" applyProtection="0"/>
    <xf numFmtId="0" fontId="1" fillId="7"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9" borderId="0" applyNumberFormat="0" applyBorder="0" applyAlignment="0" applyProtection="0"/>
    <xf numFmtId="0" fontId="1" fillId="9" borderId="0" applyNumberFormat="0" applyBorder="0" applyAlignment="0" applyProtection="0"/>
    <xf numFmtId="0" fontId="10" fillId="10" borderId="0" applyNumberFormat="0" applyBorder="0" applyAlignment="0" applyProtection="0"/>
    <xf numFmtId="0" fontId="1" fillId="10" borderId="0" applyNumberFormat="0" applyBorder="0" applyAlignment="0" applyProtection="0"/>
    <xf numFmtId="0" fontId="10" fillId="5" borderId="0" applyNumberFormat="0" applyBorder="0" applyAlignment="0" applyProtection="0"/>
    <xf numFmtId="0" fontId="1" fillId="5" borderId="0" applyNumberFormat="0" applyBorder="0" applyAlignment="0" applyProtection="0"/>
    <xf numFmtId="0" fontId="10" fillId="8" borderId="0" applyNumberFormat="0" applyBorder="0" applyAlignment="0" applyProtection="0"/>
    <xf numFmtId="0" fontId="1" fillId="8" borderId="0" applyNumberFormat="0" applyBorder="0" applyAlignment="0" applyProtection="0"/>
    <xf numFmtId="0" fontId="10" fillId="11" borderId="0" applyNumberFormat="0" applyBorder="0" applyAlignment="0" applyProtection="0"/>
    <xf numFmtId="0" fontId="1"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3" fillId="20" borderId="1" applyNumberFormat="0" applyAlignment="0" applyProtection="0"/>
    <xf numFmtId="0" fontId="14" fillId="21" borderId="2" applyNumberFormat="0" applyAlignment="0" applyProtection="0"/>
    <xf numFmtId="0" fontId="14" fillId="21" borderId="2" applyNumberFormat="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0" fontId="16" fillId="4" borderId="0" applyNumberFormat="0" applyBorder="0" applyAlignment="0" applyProtection="0"/>
    <xf numFmtId="0" fontId="17" fillId="0" borderId="3" applyNumberFormat="0" applyFill="0" applyAlignment="0" applyProtection="0"/>
    <xf numFmtId="0" fontId="17" fillId="0" borderId="3"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7" borderId="1" applyNumberFormat="0" applyAlignment="0" applyProtection="0"/>
    <xf numFmtId="0" fontId="20" fillId="7" borderId="1" applyNumberFormat="0" applyAlignment="0" applyProtection="0"/>
    <xf numFmtId="0" fontId="21" fillId="0" borderId="6" applyNumberFormat="0" applyFill="0" applyAlignment="0" applyProtection="0"/>
    <xf numFmtId="0" fontId="21" fillId="0" borderId="6" applyNumberFormat="0" applyFill="0" applyAlignment="0" applyProtection="0"/>
    <xf numFmtId="0" fontId="22" fillId="22" borderId="0" applyNumberFormat="0" applyBorder="0" applyAlignment="0" applyProtection="0"/>
    <xf numFmtId="0" fontId="22" fillId="22" borderId="0" applyNumberFormat="0" applyBorder="0" applyAlignment="0" applyProtection="0"/>
    <xf numFmtId="0" fontId="3" fillId="0" borderId="0"/>
    <xf numFmtId="0" fontId="10" fillId="23" borderId="7" applyNumberFormat="0" applyFont="0" applyAlignment="0" applyProtection="0"/>
    <xf numFmtId="0" fontId="1" fillId="23" borderId="7" applyNumberFormat="0" applyFont="0" applyAlignment="0" applyProtection="0"/>
    <xf numFmtId="0" fontId="23" fillId="20" borderId="8" applyNumberFormat="0" applyAlignment="0" applyProtection="0"/>
    <xf numFmtId="0" fontId="23" fillId="20" borderId="8" applyNumberFormat="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5" fillId="0" borderId="9"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3" fillId="0" borderId="0"/>
  </cellStyleXfs>
  <cellXfs count="100">
    <xf numFmtId="0" fontId="0" fillId="0" borderId="0" xfId="0"/>
    <xf numFmtId="0" fontId="2" fillId="0" borderId="0" xfId="0" applyFont="1"/>
    <xf numFmtId="0" fontId="0" fillId="0" borderId="0" xfId="0" applyProtection="1"/>
    <xf numFmtId="0" fontId="3" fillId="0" borderId="0" xfId="0" applyFont="1" applyBorder="1" applyAlignment="1">
      <alignment vertical="center"/>
    </xf>
    <xf numFmtId="3" fontId="3" fillId="0" borderId="11" xfId="0" applyNumberFormat="1" applyFont="1" applyBorder="1" applyAlignment="1">
      <alignment horizontal="center" vertical="top"/>
    </xf>
    <xf numFmtId="0" fontId="2" fillId="0" borderId="0" xfId="0" applyFont="1" applyAlignment="1">
      <alignment horizontal="center"/>
    </xf>
    <xf numFmtId="0" fontId="2" fillId="0" borderId="12" xfId="0" applyFont="1" applyBorder="1" applyAlignment="1">
      <alignment horizontal="center" vertical="center" wrapText="1"/>
    </xf>
    <xf numFmtId="0" fontId="2" fillId="0" borderId="12" xfId="0" applyFont="1" applyBorder="1"/>
    <xf numFmtId="0" fontId="3" fillId="0" borderId="0" xfId="0" applyFont="1" applyAlignment="1">
      <alignment horizontal="left"/>
    </xf>
    <xf numFmtId="3" fontId="0" fillId="0" borderId="0" xfId="0" applyNumberFormat="1" applyAlignment="1">
      <alignment horizontal="center" vertical="top"/>
    </xf>
    <xf numFmtId="0" fontId="0" fillId="0" borderId="12" xfId="0" applyBorder="1" applyProtection="1"/>
    <xf numFmtId="4" fontId="2" fillId="0" borderId="12" xfId="0" applyNumberFormat="1" applyFont="1" applyBorder="1" applyProtection="1"/>
    <xf numFmtId="0" fontId="2" fillId="0" borderId="12" xfId="0" applyFont="1" applyBorder="1" applyProtection="1"/>
    <xf numFmtId="0" fontId="9" fillId="0" borderId="13" xfId="0" applyFont="1" applyBorder="1" applyAlignment="1" applyProtection="1">
      <alignment horizontal="center" vertical="center" wrapText="1"/>
    </xf>
    <xf numFmtId="49" fontId="3" fillId="0" borderId="14" xfId="0" applyNumberFormat="1" applyFont="1" applyBorder="1" applyAlignment="1" applyProtection="1">
      <alignment horizontal="center" vertical="center"/>
    </xf>
    <xf numFmtId="49" fontId="3" fillId="0" borderId="15" xfId="0" applyNumberFormat="1" applyFont="1" applyBorder="1" applyAlignment="1" applyProtection="1">
      <alignment horizontal="center" vertical="center"/>
    </xf>
    <xf numFmtId="0" fontId="5" fillId="0" borderId="16" xfId="0" applyFont="1" applyBorder="1" applyAlignment="1">
      <alignment horizontal="center"/>
    </xf>
    <xf numFmtId="0" fontId="8" fillId="0" borderId="0" xfId="0" applyFont="1" applyAlignment="1">
      <alignment horizontal="center" wrapText="1"/>
    </xf>
    <xf numFmtId="0" fontId="0" fillId="0" borderId="0" xfId="0" applyAlignment="1">
      <alignment wrapText="1"/>
    </xf>
    <xf numFmtId="0" fontId="2" fillId="0" borderId="12" xfId="0" applyFont="1" applyBorder="1" applyAlignment="1">
      <alignment wrapText="1"/>
    </xf>
    <xf numFmtId="49" fontId="0" fillId="0" borderId="0" xfId="0" applyNumberFormat="1"/>
    <xf numFmtId="49" fontId="3" fillId="0" borderId="0" xfId="0" applyNumberFormat="1" applyFont="1"/>
    <xf numFmtId="49" fontId="2" fillId="0" borderId="12" xfId="0" applyNumberFormat="1" applyFont="1" applyBorder="1" applyAlignment="1">
      <alignment horizontal="center" vertical="center" wrapText="1"/>
    </xf>
    <xf numFmtId="49" fontId="2" fillId="0" borderId="12" xfId="0" applyNumberFormat="1" applyFont="1" applyBorder="1"/>
    <xf numFmtId="0" fontId="3" fillId="0" borderId="0" xfId="0" applyFont="1" applyAlignment="1">
      <alignment wrapText="1"/>
    </xf>
    <xf numFmtId="14" fontId="0" fillId="0" borderId="0" xfId="0" applyNumberFormat="1"/>
    <xf numFmtId="14" fontId="2" fillId="0" borderId="12" xfId="0" applyNumberFormat="1" applyFont="1" applyBorder="1"/>
    <xf numFmtId="49" fontId="2" fillId="24" borderId="12" xfId="0" applyNumberFormat="1" applyFont="1" applyFill="1" applyBorder="1" applyProtection="1">
      <protection locked="0"/>
    </xf>
    <xf numFmtId="0" fontId="2" fillId="24" borderId="12" xfId="0" applyFont="1" applyFill="1" applyBorder="1" applyAlignment="1" applyProtection="1">
      <alignment wrapText="1"/>
      <protection locked="0"/>
    </xf>
    <xf numFmtId="0" fontId="2" fillId="26" borderId="12" xfId="0" applyFont="1" applyFill="1" applyBorder="1" applyAlignment="1">
      <alignment horizontal="center" vertical="center" wrapText="1"/>
    </xf>
    <xf numFmtId="4" fontId="2" fillId="26" borderId="12" xfId="0" applyNumberFormat="1" applyFont="1" applyFill="1" applyBorder="1"/>
    <xf numFmtId="164" fontId="0" fillId="26" borderId="0" xfId="0" applyNumberFormat="1" applyFill="1" applyProtection="1">
      <protection locked="0"/>
    </xf>
    <xf numFmtId="4" fontId="3" fillId="26" borderId="12" xfId="0" applyNumberFormat="1" applyFont="1" applyFill="1" applyBorder="1" applyProtection="1">
      <protection locked="0"/>
    </xf>
    <xf numFmtId="4" fontId="2" fillId="27" borderId="12" xfId="0" applyNumberFormat="1" applyFont="1" applyFill="1" applyBorder="1" applyProtection="1"/>
    <xf numFmtId="4" fontId="2" fillId="27" borderId="12" xfId="0" applyNumberFormat="1" applyFont="1" applyFill="1" applyBorder="1"/>
    <xf numFmtId="0" fontId="29" fillId="27" borderId="12" xfId="0" applyFont="1" applyFill="1" applyBorder="1" applyAlignment="1">
      <alignment horizontal="center" vertical="center" wrapText="1"/>
    </xf>
    <xf numFmtId="0" fontId="29" fillId="26" borderId="12" xfId="0" applyFont="1" applyFill="1" applyBorder="1" applyAlignment="1">
      <alignment horizontal="center" vertical="center" wrapText="1"/>
    </xf>
    <xf numFmtId="0" fontId="29" fillId="0" borderId="0" xfId="0" applyFont="1" applyAlignment="1" applyProtection="1">
      <alignment horizontal="right"/>
    </xf>
    <xf numFmtId="0" fontId="3" fillId="0" borderId="0" xfId="0" applyFont="1"/>
    <xf numFmtId="0" fontId="0" fillId="0" borderId="12" xfId="0" applyBorder="1"/>
    <xf numFmtId="0" fontId="2" fillId="24" borderId="12" xfId="0" applyFont="1" applyFill="1" applyBorder="1" applyAlignment="1">
      <alignment horizontal="center" vertical="center" wrapText="1"/>
    </xf>
    <xf numFmtId="4" fontId="3" fillId="24" borderId="12" xfId="0" applyNumberFormat="1" applyFont="1" applyFill="1" applyBorder="1" applyProtection="1">
      <protection locked="0"/>
    </xf>
    <xf numFmtId="4" fontId="2" fillId="24" borderId="12" xfId="0" applyNumberFormat="1" applyFont="1" applyFill="1" applyBorder="1"/>
    <xf numFmtId="4" fontId="2" fillId="24" borderId="12" xfId="0" applyNumberFormat="1" applyFont="1" applyFill="1" applyBorder="1" applyProtection="1">
      <protection locked="0"/>
    </xf>
    <xf numFmtId="14" fontId="2" fillId="26" borderId="12" xfId="0" applyNumberFormat="1" applyFont="1" applyFill="1" applyBorder="1" applyAlignment="1">
      <alignment horizontal="center" vertical="center" wrapText="1"/>
    </xf>
    <xf numFmtId="1" fontId="2" fillId="26" borderId="12" xfId="0" applyNumberFormat="1" applyFont="1" applyFill="1" applyBorder="1" applyProtection="1">
      <protection locked="0"/>
    </xf>
    <xf numFmtId="0" fontId="2" fillId="26" borderId="12" xfId="0" applyFont="1" applyFill="1" applyBorder="1" applyProtection="1">
      <protection locked="0"/>
    </xf>
    <xf numFmtId="10" fontId="2" fillId="26" borderId="12" xfId="0" applyNumberFormat="1" applyFont="1" applyFill="1" applyBorder="1" applyProtection="1"/>
    <xf numFmtId="14" fontId="2" fillId="26" borderId="12" xfId="0" applyNumberFormat="1" applyFont="1" applyFill="1" applyBorder="1" applyProtection="1">
      <protection locked="0"/>
    </xf>
    <xf numFmtId="0" fontId="2" fillId="26" borderId="12" xfId="0" applyNumberFormat="1" applyFont="1" applyFill="1" applyBorder="1" applyProtection="1">
      <protection locked="0"/>
    </xf>
    <xf numFmtId="14" fontId="2" fillId="26" borderId="12" xfId="0" applyNumberFormat="1" applyFont="1" applyFill="1" applyBorder="1" applyAlignment="1" applyProtection="1">
      <alignment horizontal="right"/>
      <protection locked="0"/>
    </xf>
    <xf numFmtId="4" fontId="0" fillId="26" borderId="12" xfId="0" applyNumberFormat="1" applyFill="1" applyBorder="1" applyProtection="1"/>
    <xf numFmtId="164" fontId="2" fillId="26" borderId="0" xfId="0" applyNumberFormat="1" applyFont="1" applyFill="1" applyProtection="1">
      <protection locked="0"/>
    </xf>
    <xf numFmtId="0" fontId="2" fillId="0" borderId="12" xfId="0" applyFont="1" applyFill="1" applyBorder="1" applyAlignment="1">
      <alignment horizontal="center" vertical="center" wrapText="1"/>
    </xf>
    <xf numFmtId="14" fontId="2" fillId="24" borderId="12" xfId="0" applyNumberFormat="1" applyFont="1" applyFill="1" applyBorder="1" applyAlignment="1">
      <alignment horizontal="center" vertical="center" wrapText="1"/>
    </xf>
    <xf numFmtId="0" fontId="30" fillId="26" borderId="12" xfId="0" applyFont="1" applyFill="1" applyBorder="1" applyAlignment="1">
      <alignment horizontal="center" vertical="center" wrapText="1"/>
    </xf>
    <xf numFmtId="4" fontId="2" fillId="0" borderId="12" xfId="0" applyNumberFormat="1" applyFont="1" applyFill="1" applyBorder="1" applyProtection="1">
      <protection locked="0"/>
    </xf>
    <xf numFmtId="14" fontId="2" fillId="24" borderId="12" xfId="0" applyNumberFormat="1" applyFont="1" applyFill="1" applyBorder="1" applyProtection="1">
      <protection locked="0"/>
    </xf>
    <xf numFmtId="0" fontId="2" fillId="24" borderId="12" xfId="0" applyFont="1" applyFill="1" applyBorder="1" applyProtection="1">
      <protection locked="0"/>
    </xf>
    <xf numFmtId="10" fontId="2" fillId="24" borderId="12" xfId="0" applyNumberFormat="1" applyFont="1" applyFill="1" applyBorder="1" applyProtection="1"/>
    <xf numFmtId="4" fontId="3" fillId="27" borderId="12" xfId="0" applyNumberFormat="1" applyFont="1" applyFill="1" applyBorder="1" applyProtection="1">
      <protection locked="0"/>
    </xf>
    <xf numFmtId="4" fontId="2" fillId="26" borderId="12" xfId="0" applyNumberFormat="1" applyFont="1" applyFill="1" applyBorder="1" applyProtection="1"/>
    <xf numFmtId="4" fontId="0" fillId="24" borderId="12" xfId="0" applyNumberFormat="1" applyFill="1" applyBorder="1" applyProtection="1"/>
    <xf numFmtId="14" fontId="2" fillId="24" borderId="12" xfId="0" applyNumberFormat="1" applyFont="1" applyFill="1" applyBorder="1" applyAlignment="1" applyProtection="1">
      <alignment horizontal="right"/>
      <protection locked="0"/>
    </xf>
    <xf numFmtId="0" fontId="3" fillId="26" borderId="12" xfId="0" applyFont="1" applyFill="1" applyBorder="1"/>
    <xf numFmtId="4" fontId="29" fillId="27" borderId="12" xfId="0" applyNumberFormat="1" applyFont="1" applyFill="1" applyBorder="1"/>
    <xf numFmtId="0" fontId="0" fillId="24" borderId="12" xfId="0" applyFill="1" applyBorder="1" applyProtection="1"/>
    <xf numFmtId="4" fontId="31" fillId="26" borderId="12" xfId="0" applyNumberFormat="1" applyFont="1" applyFill="1" applyBorder="1" applyProtection="1"/>
    <xf numFmtId="0" fontId="2" fillId="0" borderId="12" xfId="0" applyFont="1" applyBorder="1" applyAlignment="1" applyProtection="1">
      <alignment horizontal="center"/>
    </xf>
    <xf numFmtId="0" fontId="2" fillId="24" borderId="12" xfId="0" applyFont="1" applyFill="1" applyBorder="1" applyAlignment="1" applyProtection="1">
      <alignment horizontal="center"/>
    </xf>
    <xf numFmtId="0" fontId="3" fillId="0" borderId="16" xfId="0" applyFont="1" applyBorder="1" applyAlignment="1">
      <alignment horizontal="center" wrapText="1"/>
    </xf>
    <xf numFmtId="0" fontId="3" fillId="0" borderId="17" xfId="0" applyFont="1" applyBorder="1" applyAlignment="1">
      <alignment horizontal="center" wrapText="1"/>
    </xf>
    <xf numFmtId="0" fontId="3" fillId="0" borderId="10" xfId="0" applyFont="1" applyBorder="1" applyAlignment="1">
      <alignment horizontal="center" wrapText="1"/>
    </xf>
    <xf numFmtId="0" fontId="3" fillId="0" borderId="20" xfId="0" applyFont="1" applyBorder="1" applyAlignment="1">
      <alignment horizontal="left" wrapText="1"/>
    </xf>
    <xf numFmtId="0" fontId="0" fillId="0" borderId="0" xfId="0" applyAlignment="1">
      <alignment horizontal="left" wrapText="1"/>
    </xf>
    <xf numFmtId="3" fontId="0" fillId="0" borderId="0" xfId="0" applyNumberFormat="1" applyAlignment="1">
      <alignment horizontal="center"/>
    </xf>
    <xf numFmtId="4" fontId="3" fillId="24" borderId="16" xfId="0" applyNumberFormat="1" applyFont="1" applyFill="1" applyBorder="1" applyAlignment="1" applyProtection="1">
      <alignment horizontal="center" vertical="top"/>
      <protection locked="0"/>
    </xf>
    <xf numFmtId="4" fontId="0" fillId="24" borderId="17" xfId="0" applyNumberFormat="1" applyFill="1" applyBorder="1" applyAlignment="1" applyProtection="1">
      <alignment horizontal="center" vertical="top"/>
      <protection locked="0"/>
    </xf>
    <xf numFmtId="4" fontId="0" fillId="24" borderId="10" xfId="0" applyNumberFormat="1" applyFill="1" applyBorder="1" applyAlignment="1" applyProtection="1">
      <alignment horizontal="center" vertical="top"/>
      <protection locked="0"/>
    </xf>
    <xf numFmtId="3" fontId="0" fillId="0" borderId="11" xfId="0" applyNumberFormat="1" applyBorder="1" applyAlignment="1">
      <alignment horizontal="center" vertical="top"/>
    </xf>
    <xf numFmtId="4" fontId="6" fillId="24" borderId="12" xfId="0" applyNumberFormat="1" applyFont="1" applyFill="1" applyBorder="1" applyAlignment="1" applyProtection="1">
      <alignment vertical="center" wrapText="1"/>
    </xf>
    <xf numFmtId="0" fontId="7" fillId="24" borderId="12" xfId="0" applyFont="1" applyFill="1" applyBorder="1" applyAlignment="1" applyProtection="1">
      <alignment vertical="center" wrapText="1"/>
    </xf>
    <xf numFmtId="3" fontId="2" fillId="25" borderId="12" xfId="0" applyNumberFormat="1" applyFont="1" applyFill="1" applyBorder="1" applyAlignment="1" applyProtection="1">
      <alignment vertical="center" wrapText="1"/>
      <protection locked="0"/>
    </xf>
    <xf numFmtId="3" fontId="0" fillId="25" borderId="12" xfId="0" applyNumberFormat="1" applyFill="1" applyBorder="1" applyAlignment="1" applyProtection="1">
      <alignment vertical="center" wrapText="1"/>
      <protection locked="0"/>
    </xf>
    <xf numFmtId="0" fontId="9" fillId="0" borderId="21" xfId="0" applyFont="1" applyBorder="1" applyAlignment="1" applyProtection="1">
      <alignment horizontal="center" vertical="center" wrapText="1"/>
    </xf>
    <xf numFmtId="0" fontId="0" fillId="0" borderId="22" xfId="0" applyBorder="1" applyAlignment="1" applyProtection="1">
      <alignment horizontal="center" vertical="center" wrapText="1"/>
    </xf>
    <xf numFmtId="0" fontId="0" fillId="0" borderId="18" xfId="0" applyBorder="1" applyAlignment="1" applyProtection="1">
      <alignment horizontal="center" wrapText="1"/>
    </xf>
    <xf numFmtId="0" fontId="0" fillId="0" borderId="19" xfId="0" applyBorder="1" applyAlignment="1" applyProtection="1">
      <alignment horizontal="center" wrapText="1"/>
    </xf>
    <xf numFmtId="0" fontId="8" fillId="0" borderId="0" xfId="0" applyFont="1" applyAlignment="1">
      <alignment horizontal="center"/>
    </xf>
    <xf numFmtId="0" fontId="8" fillId="0" borderId="0" xfId="0" applyFont="1" applyAlignment="1">
      <alignment horizontal="center" wrapText="1"/>
    </xf>
    <xf numFmtId="0" fontId="0" fillId="0" borderId="23" xfId="0" applyBorder="1" applyAlignment="1" applyProtection="1">
      <alignment horizontal="center" vertical="center" wrapText="1"/>
    </xf>
    <xf numFmtId="0" fontId="0" fillId="0" borderId="24" xfId="0" applyBorder="1" applyAlignment="1" applyProtection="1">
      <alignment horizontal="center" vertical="center" wrapText="1"/>
    </xf>
    <xf numFmtId="0" fontId="3" fillId="0" borderId="25" xfId="0" applyFont="1"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7" xfId="0" applyBorder="1" applyAlignment="1" applyProtection="1">
      <alignment horizontal="center" vertical="center" wrapText="1"/>
    </xf>
    <xf numFmtId="0" fontId="0" fillId="0" borderId="28" xfId="0" applyBorder="1" applyAlignment="1" applyProtection="1">
      <alignment horizontal="center" vertical="center" wrapText="1"/>
    </xf>
    <xf numFmtId="0" fontId="0" fillId="0" borderId="29" xfId="0" applyBorder="1" applyAlignment="1" applyProtection="1">
      <alignment horizontal="center" wrapText="1"/>
    </xf>
    <xf numFmtId="0" fontId="0" fillId="0" borderId="30" xfId="0" applyBorder="1" applyAlignment="1" applyProtection="1">
      <alignment horizontal="center" wrapText="1"/>
    </xf>
    <xf numFmtId="0" fontId="0" fillId="0" borderId="31" xfId="0" applyBorder="1" applyAlignment="1" applyProtection="1">
      <alignment horizontal="center" wrapText="1"/>
    </xf>
    <xf numFmtId="0" fontId="0" fillId="0" borderId="32" xfId="0" applyBorder="1" applyAlignment="1" applyProtection="1">
      <alignment horizontal="center" wrapText="1"/>
    </xf>
  </cellXfs>
  <cellStyles count="85">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1 2" xfId="26"/>
    <cellStyle name="60% - Accent2" xfId="27" builtinId="36" customBuiltin="1"/>
    <cellStyle name="60% - Accent2 2" xfId="28"/>
    <cellStyle name="60% - Accent3" xfId="29" builtinId="40" customBuiltin="1"/>
    <cellStyle name="60% - Accent3 2" xfId="30"/>
    <cellStyle name="60% - Accent4" xfId="31" builtinId="44" customBuiltin="1"/>
    <cellStyle name="60% - Accent4 2" xfId="32"/>
    <cellStyle name="60% - Accent5" xfId="33" builtinId="48" customBuiltin="1"/>
    <cellStyle name="60% - Accent5 2" xfId="34"/>
    <cellStyle name="60% - Accent6" xfId="35" builtinId="52" customBuiltin="1"/>
    <cellStyle name="60% - Accent6 2" xfId="36"/>
    <cellStyle name="Accent1" xfId="37" builtinId="29" customBuiltin="1"/>
    <cellStyle name="Accent1 2" xfId="38"/>
    <cellStyle name="Accent2" xfId="39" builtinId="33" customBuiltin="1"/>
    <cellStyle name="Accent2 2" xfId="40"/>
    <cellStyle name="Accent3" xfId="41" builtinId="37" customBuiltin="1"/>
    <cellStyle name="Accent3 2" xfId="42"/>
    <cellStyle name="Accent4" xfId="43" builtinId="41" customBuiltin="1"/>
    <cellStyle name="Accent4 2" xfId="44"/>
    <cellStyle name="Accent5" xfId="45" builtinId="45" customBuiltin="1"/>
    <cellStyle name="Accent5 2" xfId="46"/>
    <cellStyle name="Accent6" xfId="47" builtinId="49" customBuiltin="1"/>
    <cellStyle name="Accent6 2" xfId="48"/>
    <cellStyle name="Bad" xfId="49" builtinId="27" customBuiltin="1"/>
    <cellStyle name="Bad 2" xfId="50"/>
    <cellStyle name="Calculation" xfId="51" builtinId="22" customBuiltin="1"/>
    <cellStyle name="Calculation 2" xfId="52"/>
    <cellStyle name="Check Cell" xfId="53" builtinId="23" customBuiltin="1"/>
    <cellStyle name="Check Cell 2" xfId="54"/>
    <cellStyle name="Explanatory Text" xfId="55" builtinId="53" customBuiltin="1"/>
    <cellStyle name="Explanatory Text 2" xfId="56"/>
    <cellStyle name="Good" xfId="57" builtinId="26" customBuiltin="1"/>
    <cellStyle name="Good 2" xfId="58"/>
    <cellStyle name="Heading 1" xfId="59" builtinId="16" customBuiltin="1"/>
    <cellStyle name="Heading 1 2" xfId="60"/>
    <cellStyle name="Heading 2" xfId="61" builtinId="17" customBuiltin="1"/>
    <cellStyle name="Heading 2 2" xfId="62"/>
    <cellStyle name="Heading 3" xfId="63" builtinId="18" customBuiltin="1"/>
    <cellStyle name="Heading 3 2" xfId="64"/>
    <cellStyle name="Heading 4" xfId="65" builtinId="19" customBuiltin="1"/>
    <cellStyle name="Heading 4 2" xfId="66"/>
    <cellStyle name="Input" xfId="67" builtinId="20" customBuiltin="1"/>
    <cellStyle name="Input 2" xfId="68"/>
    <cellStyle name="Linked Cell" xfId="69" builtinId="24" customBuiltin="1"/>
    <cellStyle name="Linked Cell 2" xfId="70"/>
    <cellStyle name="Neutral" xfId="71" builtinId="28" customBuiltin="1"/>
    <cellStyle name="Neutral 2" xfId="72"/>
    <cellStyle name="Normal" xfId="0" builtinId="0"/>
    <cellStyle name="Normal 2" xfId="73"/>
    <cellStyle name="Normal 2 2" xfId="84"/>
    <cellStyle name="Note" xfId="74" builtinId="10" customBuiltin="1"/>
    <cellStyle name="Note 2" xfId="75"/>
    <cellStyle name="Output" xfId="76" builtinId="21" customBuiltin="1"/>
    <cellStyle name="Output 2" xfId="77"/>
    <cellStyle name="Title" xfId="78" builtinId="15" customBuiltin="1"/>
    <cellStyle name="Title 2" xfId="79"/>
    <cellStyle name="Total" xfId="80" builtinId="25" customBuiltin="1"/>
    <cellStyle name="Total 2" xfId="81"/>
    <cellStyle name="Warning Text" xfId="82" builtinId="11" customBuiltin="1"/>
    <cellStyle name="Warning Text 2" xfId="8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313765</xdr:colOff>
      <xdr:row>22</xdr:row>
      <xdr:rowOff>70437</xdr:rowOff>
    </xdr:from>
    <xdr:to>
      <xdr:col>12</xdr:col>
      <xdr:colOff>1098176</xdr:colOff>
      <xdr:row>29</xdr:row>
      <xdr:rowOff>82177</xdr:rowOff>
    </xdr:to>
    <xdr:sp macro="" textlink="">
      <xdr:nvSpPr>
        <xdr:cNvPr id="2" name="TextBox 1"/>
        <xdr:cNvSpPr txBox="1"/>
      </xdr:nvSpPr>
      <xdr:spPr>
        <a:xfrm>
          <a:off x="8441765" y="5703261"/>
          <a:ext cx="4766235" cy="1109916"/>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sr-Latn-RS" sz="1200">
              <a:solidFill>
                <a:schemeClr val="tx2"/>
              </a:solidFill>
              <a:latin typeface="Arial" pitchFamily="34" charset="0"/>
              <a:cs typeface="Arial" pitchFamily="34" charset="0"/>
            </a:rPr>
            <a:t>NAPOMENA: Podatak iz</a:t>
          </a:r>
          <a:r>
            <a:rPr lang="sr-Latn-RS" sz="1200" baseline="0">
              <a:solidFill>
                <a:schemeClr val="tx2"/>
              </a:solidFill>
              <a:latin typeface="Arial" pitchFamily="34" charset="0"/>
              <a:cs typeface="Arial" pitchFamily="34" charset="0"/>
            </a:rPr>
            <a:t> kolone 12 (Iznos amortizacije koja se priznaje u poreske svrhe) a koja se dalje rasčlanjuje po poreskim grupama (kolone od 13 do 16) unosi se u rednom broju 1 obrasca POA (</a:t>
          </a:r>
          <a:r>
            <a:rPr lang="en-US" sz="1200" b="1" i="0">
              <a:solidFill>
                <a:schemeClr val="tx2"/>
              </a:solidFill>
              <a:latin typeface="Arial" pitchFamily="34" charset="0"/>
              <a:ea typeface="+mn-ea"/>
              <a:cs typeface="Arial" pitchFamily="34" charset="0"/>
            </a:rPr>
            <a:t>Podaci o obračunatoj amortizaciji stalnih sredstava stečenih počev</a:t>
          </a:r>
          <a:r>
            <a:rPr lang="sr-Latn-RS" sz="1200" b="1" i="0" baseline="0">
              <a:solidFill>
                <a:schemeClr val="tx2"/>
              </a:solidFill>
              <a:latin typeface="Arial" pitchFamily="34" charset="0"/>
              <a:ea typeface="+mn-ea"/>
              <a:cs typeface="Arial" pitchFamily="34" charset="0"/>
            </a:rPr>
            <a:t> </a:t>
          </a:r>
          <a:r>
            <a:rPr lang="en-US" sz="1200" b="1" i="0">
              <a:solidFill>
                <a:schemeClr val="tx2"/>
              </a:solidFill>
              <a:latin typeface="Arial" pitchFamily="34" charset="0"/>
              <a:ea typeface="+mn-ea"/>
              <a:cs typeface="Arial" pitchFamily="34" charset="0"/>
            </a:rPr>
            <a:t>od 1. januara 2019. godine</a:t>
          </a:r>
          <a:r>
            <a:rPr lang="sr-Latn-RS" sz="1200" b="1" i="0">
              <a:solidFill>
                <a:schemeClr val="tx2"/>
              </a:solidFill>
              <a:latin typeface="Arial" pitchFamily="34" charset="0"/>
              <a:ea typeface="+mn-ea"/>
              <a:cs typeface="Arial" pitchFamily="34" charset="0"/>
            </a:rPr>
            <a:t>). </a:t>
          </a:r>
          <a:endParaRPr lang="en-US" sz="1200">
            <a:solidFill>
              <a:schemeClr val="tx2"/>
            </a:solidFill>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563941</xdr:colOff>
      <xdr:row>13</xdr:row>
      <xdr:rowOff>108858</xdr:rowOff>
    </xdr:from>
    <xdr:to>
      <xdr:col>14</xdr:col>
      <xdr:colOff>734786</xdr:colOff>
      <xdr:row>32</xdr:row>
      <xdr:rowOff>136071</xdr:rowOff>
    </xdr:to>
    <xdr:sp macro="" textlink="">
      <xdr:nvSpPr>
        <xdr:cNvPr id="2" name="TextBox 1"/>
        <xdr:cNvSpPr txBox="1"/>
      </xdr:nvSpPr>
      <xdr:spPr>
        <a:xfrm>
          <a:off x="5054298" y="4054929"/>
          <a:ext cx="9478131" cy="3129642"/>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sr-Latn-RS" sz="1400" b="1">
              <a:solidFill>
                <a:srgbClr val="C00000"/>
              </a:solidFill>
              <a:latin typeface="Arial" pitchFamily="34" charset="0"/>
              <a:cs typeface="Arial" pitchFamily="34" charset="0"/>
            </a:rPr>
            <a:t>Napomena: Primena - </a:t>
          </a:r>
          <a:r>
            <a:rPr lang="vi-VN" sz="1400" b="1">
              <a:solidFill>
                <a:srgbClr val="C00000"/>
              </a:solidFill>
              <a:latin typeface="Arial" pitchFamily="34" charset="0"/>
              <a:cs typeface="Arial" pitchFamily="34" charset="0"/>
            </a:rPr>
            <a:t>Član 3, stav 7</a:t>
          </a:r>
          <a:r>
            <a:rPr lang="sr-Latn-RS" sz="1400" b="1">
              <a:solidFill>
                <a:srgbClr val="C00000"/>
              </a:solidFill>
              <a:latin typeface="Arial" pitchFamily="34" charset="0"/>
              <a:cs typeface="Arial" pitchFamily="34" charset="0"/>
            </a:rPr>
            <a:t> Pravilnika</a:t>
          </a:r>
          <a:r>
            <a:rPr lang="vi-VN" sz="1400" b="1">
              <a:solidFill>
                <a:srgbClr val="C00000"/>
              </a:solidFill>
              <a:latin typeface="Arial" pitchFamily="34" charset="0"/>
              <a:cs typeface="Arial" pitchFamily="34" charset="0"/>
            </a:rPr>
            <a:t>:</a:t>
          </a:r>
        </a:p>
        <a:p>
          <a:r>
            <a:rPr lang="vi-VN" sz="1400">
              <a:solidFill>
                <a:schemeClr val="tx2"/>
              </a:solidFill>
              <a:latin typeface="Arial" pitchFamily="34" charset="0"/>
              <a:cs typeface="Arial" pitchFamily="34" charset="0"/>
            </a:rPr>
            <a:t>U slučaju kada je u poreskom periodu stalno sredstvo otuđeno, odnosno uništeno, kao rashod u tom poreskom periodu priznaje se iznos pozitivne razlike između neotpisane poreske i neotpisane računovodstvene vrednosti tog sredstva koja se utvrđuje u poreskom periodu u kojem je došlo do prestanka obračuna amortizacije. </a:t>
          </a:r>
          <a:r>
            <a:rPr lang="sr-Latn-RS" sz="1400">
              <a:solidFill>
                <a:schemeClr val="tx2"/>
              </a:solidFill>
              <a:latin typeface="Arial" pitchFamily="34" charset="0"/>
              <a:cs typeface="Arial" pitchFamily="34" charset="0"/>
            </a:rPr>
            <a:t>Neotpisana</a:t>
          </a:r>
          <a:r>
            <a:rPr lang="sr-Latn-RS" sz="1400" baseline="0">
              <a:solidFill>
                <a:schemeClr val="tx2"/>
              </a:solidFill>
              <a:latin typeface="Arial" pitchFamily="34" charset="0"/>
              <a:cs typeface="Arial" pitchFamily="34" charset="0"/>
            </a:rPr>
            <a:t> poreska vrednost je nabavna vrednost OS umanjena za iznos poreske amortizacije koja se priznaje za poreske svrhe (kolona 12 tabele). Neotpisana računovodstvena vrednost je nabavna vrednost umanjena za ispravku vrednosti (amortizacija </a:t>
          </a:r>
          <a:r>
            <a:rPr lang="sr-Latn-RS" sz="1400">
              <a:solidFill>
                <a:schemeClr val="tx2"/>
              </a:solidFill>
              <a:latin typeface="Arial" pitchFamily="34" charset="0"/>
              <a:cs typeface="Arial" pitchFamily="34" charset="0"/>
            </a:rPr>
            <a:t> prve godine 2021 i druge godine korišćenja 2022)                                                                                                                                                                                                              U našem slučaju:                                                                                                                                                                                                          1. za manjak</a:t>
          </a:r>
          <a:r>
            <a:rPr lang="sr-Latn-RS" sz="1400" baseline="0">
              <a:solidFill>
                <a:schemeClr val="tx2"/>
              </a:solidFill>
              <a:latin typeface="Arial" pitchFamily="34" charset="0"/>
              <a:cs typeface="Arial" pitchFamily="34" charset="0"/>
            </a:rPr>
            <a:t> laptopa nemamo korekciju jer je razlika između neotpisane poreske vrednosti i neotpisane računovodstvene vrednosti 0.                                                                                                                                                                                     2. Za otuđenje stolica takođe </a:t>
          </a:r>
          <a:r>
            <a:rPr lang="sr-Latn-RS" sz="1400" baseline="0">
              <a:solidFill>
                <a:schemeClr val="tx2"/>
              </a:solidFill>
              <a:latin typeface="Arial" pitchFamily="34" charset="0"/>
              <a:ea typeface="+mn-ea"/>
              <a:cs typeface="Arial" pitchFamily="34" charset="0"/>
            </a:rPr>
            <a:t>nemamo korekciju jer je razlika između neotpisane poreske vrednosti i neotpisane računovodstvene vrednosti 0.                                                                                                                                                                                     </a:t>
          </a:r>
          <a:r>
            <a:rPr lang="sr-Latn-RS" sz="1400" baseline="0">
              <a:solidFill>
                <a:schemeClr val="tx2"/>
              </a:solidFill>
              <a:latin typeface="Arial" pitchFamily="34" charset="0"/>
              <a:cs typeface="Arial" pitchFamily="34" charset="0"/>
            </a:rPr>
            <a:t>3. Ukoliko bi Iznos neotpisane poreske vrednosti za otuđeno ili uništeno (rashodovano) sredstvo bio veći od iznosa neotpisane računovodstvene vrednosti tog sredstva, ta razlika bi se dodala u obrascu POA (redni broj 2 POA) na prethodno obračunatu poresku amortizaciju u 2022 godini (koja je iskazana u rednom broju 1) </a:t>
          </a:r>
          <a:r>
            <a:rPr lang="en-US" sz="1400" baseline="0">
              <a:solidFill>
                <a:schemeClr val="tx2"/>
              </a:solidFill>
              <a:latin typeface="Arial" pitchFamily="34" charset="0"/>
              <a:cs typeface="Arial" pitchFamily="34" charset="0"/>
            </a:rPr>
            <a:t>i </a:t>
          </a:r>
          <a:r>
            <a:rPr lang="sr-Latn-RS" sz="1400" baseline="0">
              <a:solidFill>
                <a:schemeClr val="tx2"/>
              </a:solidFill>
              <a:latin typeface="Arial" pitchFamily="34" charset="0"/>
              <a:cs typeface="Arial" pitchFamily="34" charset="0"/>
            </a:rPr>
            <a:t>uvećala bi</a:t>
          </a:r>
          <a:r>
            <a:rPr lang="en-US" sz="1400" baseline="0">
              <a:solidFill>
                <a:schemeClr val="tx2"/>
              </a:solidFill>
              <a:latin typeface="Arial" pitchFamily="34" charset="0"/>
              <a:cs typeface="Arial" pitchFamily="34" charset="0"/>
            </a:rPr>
            <a:t> ukupan iznos amortizacije koji se priznaje kao rashod u poreskom periodu</a:t>
          </a:r>
          <a:r>
            <a:rPr lang="sr-Latn-RS" sz="1400" baseline="0">
              <a:solidFill>
                <a:schemeClr val="tx2"/>
              </a:solidFill>
              <a:latin typeface="Arial" pitchFamily="34" charset="0"/>
              <a:cs typeface="Arial" pitchFamily="34" charset="0"/>
            </a:rPr>
            <a:t> - 2022 godine</a:t>
          </a:r>
          <a:r>
            <a:rPr lang="en-US" sz="1400" baseline="0">
              <a:solidFill>
                <a:schemeClr val="tx2"/>
              </a:solidFill>
              <a:latin typeface="Arial" pitchFamily="34" charset="0"/>
              <a:cs typeface="Arial" pitchFamily="34" charset="0"/>
            </a:rPr>
            <a:t>.</a:t>
          </a:r>
          <a:endParaRPr lang="en-US" sz="1400">
            <a:solidFill>
              <a:schemeClr val="tx2"/>
            </a:solidFill>
            <a:latin typeface="Arial" pitchFamily="34" charset="0"/>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425450</xdr:colOff>
      <xdr:row>17</xdr:row>
      <xdr:rowOff>101600</xdr:rowOff>
    </xdr:from>
    <xdr:to>
      <xdr:col>9</xdr:col>
      <xdr:colOff>222250</xdr:colOff>
      <xdr:row>24</xdr:row>
      <xdr:rowOff>133350</xdr:rowOff>
    </xdr:to>
    <xdr:sp macro="" textlink="">
      <xdr:nvSpPr>
        <xdr:cNvPr id="3" name="TextBox 2"/>
        <xdr:cNvSpPr txBox="1"/>
      </xdr:nvSpPr>
      <xdr:spPr>
        <a:xfrm>
          <a:off x="2254250" y="5397500"/>
          <a:ext cx="3454400" cy="11430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r-Latn-RS" sz="1100">
              <a:solidFill>
                <a:schemeClr val="tx2"/>
              </a:solidFill>
              <a:latin typeface="Arial" pitchFamily="34" charset="0"/>
              <a:ea typeface="+mn-ea"/>
              <a:cs typeface="Arial" pitchFamily="34" charset="0"/>
            </a:rPr>
            <a:t>NAPOMENA: Podatak</a:t>
          </a:r>
          <a:r>
            <a:rPr lang="sr-Latn-RS" sz="1100" baseline="0">
              <a:solidFill>
                <a:schemeClr val="tx2"/>
              </a:solidFill>
              <a:latin typeface="Arial" pitchFamily="34" charset="0"/>
              <a:ea typeface="+mn-ea"/>
              <a:cs typeface="Arial" pitchFamily="34" charset="0"/>
            </a:rPr>
            <a:t> iz rednog broja 3 obrasca POA unosimo u Poreski bilans - obrazac PB1 pod rednim brojem 21 - </a:t>
          </a:r>
          <a:r>
            <a:rPr lang="en-US" sz="1100" baseline="0">
              <a:solidFill>
                <a:schemeClr val="tx2"/>
              </a:solidFill>
              <a:latin typeface="Arial" pitchFamily="34" charset="0"/>
              <a:ea typeface="+mn-ea"/>
              <a:cs typeface="Arial" pitchFamily="34" charset="0"/>
            </a:rPr>
            <a:t>Ukupan iznos amortizacije obračunat za poreske svrhe</a:t>
          </a:r>
          <a:r>
            <a:rPr lang="sr-Latn-RS" sz="1100" baseline="0">
              <a:solidFill>
                <a:schemeClr val="tx2"/>
              </a:solidFill>
              <a:latin typeface="Arial" pitchFamily="34" charset="0"/>
              <a:ea typeface="+mn-ea"/>
              <a:cs typeface="Arial" pitchFamily="34" charset="0"/>
            </a:rPr>
            <a:t>. To je ukupna poreska amortizacija koja se priznaje u poreskom bilansu za poreski period u našem slučaju 2026 godinu</a:t>
          </a:r>
          <a:endParaRPr lang="en-US" sz="1100">
            <a:solidFill>
              <a:schemeClr val="tx2"/>
            </a:solidFill>
            <a:latin typeface="Arial" pitchFamily="34" charset="0"/>
            <a:ea typeface="+mn-ea"/>
            <a:cs typeface="Arial"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tabColor theme="5" tint="0.39997558519241921"/>
  </sheetPr>
  <dimension ref="A1:P24"/>
  <sheetViews>
    <sheetView topLeftCell="C1" zoomScale="85" zoomScaleNormal="85" workbookViewId="0">
      <selection activeCell="F26" sqref="F26"/>
    </sheetView>
  </sheetViews>
  <sheetFormatPr defaultRowHeight="12.75"/>
  <cols>
    <col min="1" max="1" width="8.85546875" style="20" bestFit="1" customWidth="1"/>
    <col min="2" max="2" width="27.5703125" customWidth="1"/>
    <col min="3" max="3" width="12.140625" bestFit="1" customWidth="1"/>
    <col min="4" max="4" width="10.28515625" customWidth="1"/>
    <col min="6" max="6" width="16.28515625" customWidth="1"/>
    <col min="7" max="7" width="11.85546875" style="25" customWidth="1"/>
    <col min="8" max="8" width="9.5703125" style="25" customWidth="1"/>
    <col min="9" max="9" width="11.140625" customWidth="1"/>
    <col min="10" max="10" width="15.7109375" customWidth="1"/>
    <col min="11" max="11" width="25.7109375" customWidth="1"/>
    <col min="12" max="12" width="15.42578125" customWidth="1"/>
    <col min="13" max="13" width="16.140625" customWidth="1"/>
    <col min="14" max="14" width="13" bestFit="1" customWidth="1"/>
    <col min="15" max="15" width="13.7109375" bestFit="1" customWidth="1"/>
    <col min="16" max="16" width="13.140625" bestFit="1" customWidth="1"/>
  </cols>
  <sheetData>
    <row r="1" spans="1:16">
      <c r="B1" s="24" t="s">
        <v>62</v>
      </c>
    </row>
    <row r="2" spans="1:16">
      <c r="B2" s="18"/>
    </row>
    <row r="3" spans="1:16">
      <c r="B3" s="21" t="s">
        <v>39</v>
      </c>
    </row>
    <row r="4" spans="1:16">
      <c r="A4" s="21"/>
      <c r="B4" s="18" t="s">
        <v>26</v>
      </c>
      <c r="F4" s="31">
        <v>44196</v>
      </c>
      <c r="M4" s="5"/>
    </row>
    <row r="5" spans="1:16">
      <c r="B5" s="18"/>
    </row>
    <row r="6" spans="1:16" ht="119.1" customHeight="1">
      <c r="A6" s="22" t="s">
        <v>8</v>
      </c>
      <c r="B6" s="6" t="s">
        <v>25</v>
      </c>
      <c r="C6" s="40" t="s">
        <v>68</v>
      </c>
      <c r="D6" s="29" t="s">
        <v>28</v>
      </c>
      <c r="E6" s="29" t="s">
        <v>65</v>
      </c>
      <c r="F6" s="29" t="s">
        <v>67</v>
      </c>
      <c r="G6" s="44" t="s">
        <v>27</v>
      </c>
      <c r="H6" s="29" t="s">
        <v>70</v>
      </c>
      <c r="I6" s="29" t="s">
        <v>71</v>
      </c>
      <c r="J6" s="40" t="s">
        <v>69</v>
      </c>
      <c r="K6" s="29" t="s">
        <v>94</v>
      </c>
      <c r="L6" s="35" t="s">
        <v>95</v>
      </c>
      <c r="M6" s="29" t="s">
        <v>64</v>
      </c>
      <c r="N6" s="29" t="s">
        <v>29</v>
      </c>
      <c r="O6" s="29" t="s">
        <v>30</v>
      </c>
      <c r="P6" s="29" t="s">
        <v>31</v>
      </c>
    </row>
    <row r="7" spans="1:16" ht="54.6" customHeight="1">
      <c r="A7" s="22" t="s">
        <v>66</v>
      </c>
      <c r="B7" s="6">
        <v>2</v>
      </c>
      <c r="C7" s="40">
        <v>3</v>
      </c>
      <c r="D7" s="29">
        <v>4</v>
      </c>
      <c r="E7" s="29">
        <v>5</v>
      </c>
      <c r="F7" s="29">
        <v>6</v>
      </c>
      <c r="G7" s="29">
        <v>7</v>
      </c>
      <c r="H7" s="29">
        <v>8</v>
      </c>
      <c r="I7" s="29">
        <v>9</v>
      </c>
      <c r="J7" s="40">
        <v>10</v>
      </c>
      <c r="K7" s="36" t="s">
        <v>74</v>
      </c>
      <c r="L7" s="35" t="s">
        <v>73</v>
      </c>
      <c r="M7" s="29">
        <v>13</v>
      </c>
      <c r="N7" s="29">
        <v>14</v>
      </c>
      <c r="O7" s="29">
        <v>15</v>
      </c>
      <c r="P7" s="29">
        <v>16</v>
      </c>
    </row>
    <row r="8" spans="1:16">
      <c r="A8" s="27" t="s">
        <v>42</v>
      </c>
      <c r="B8" s="28" t="s">
        <v>40</v>
      </c>
      <c r="C8" s="43">
        <v>120000</v>
      </c>
      <c r="D8" s="45">
        <v>4</v>
      </c>
      <c r="E8" s="46" t="s">
        <v>15</v>
      </c>
      <c r="F8" s="47">
        <v>0.3</v>
      </c>
      <c r="G8" s="48">
        <v>45660</v>
      </c>
      <c r="H8" s="49">
        <v>12</v>
      </c>
      <c r="I8" s="49">
        <v>12</v>
      </c>
      <c r="J8" s="41">
        <v>30000</v>
      </c>
      <c r="K8" s="32">
        <f>(C8*F8*I8)/H8</f>
        <v>36000</v>
      </c>
      <c r="L8" s="33">
        <f>MIN(J8, K8)</f>
        <v>30000</v>
      </c>
      <c r="M8" s="51" t="str">
        <f t="shared" ref="M8:M19" si="0">IF(E8="II", L8, "")</f>
        <v/>
      </c>
      <c r="N8" s="51" t="str">
        <f t="shared" ref="N8:N19" si="1">IF(E8="III", L8, "")</f>
        <v/>
      </c>
      <c r="O8" s="51" t="str">
        <f t="shared" ref="O8:O19" si="2">IF(E8="IV", L8, "")</f>
        <v/>
      </c>
      <c r="P8" s="51">
        <f t="shared" ref="P8:P19" si="3">IF(E8="V", L8, "")</f>
        <v>30000</v>
      </c>
    </row>
    <row r="9" spans="1:16">
      <c r="A9" s="27" t="s">
        <v>43</v>
      </c>
      <c r="B9" s="28" t="s">
        <v>41</v>
      </c>
      <c r="C9" s="43">
        <v>84000</v>
      </c>
      <c r="D9" s="45">
        <v>3</v>
      </c>
      <c r="E9" s="46" t="s">
        <v>15</v>
      </c>
      <c r="F9" s="47">
        <v>0.3</v>
      </c>
      <c r="G9" s="48">
        <v>45660</v>
      </c>
      <c r="H9" s="49">
        <v>12</v>
      </c>
      <c r="I9" s="49">
        <v>12</v>
      </c>
      <c r="J9" s="41">
        <v>28000</v>
      </c>
      <c r="K9" s="32">
        <f t="shared" ref="K9:K19" si="4">(C9*F9*I9)/H9</f>
        <v>25200</v>
      </c>
      <c r="L9" s="33">
        <f t="shared" ref="L9:L19" si="5">MIN(J9, K9)</f>
        <v>25200</v>
      </c>
      <c r="M9" s="51" t="str">
        <f t="shared" si="0"/>
        <v/>
      </c>
      <c r="N9" s="51" t="str">
        <f t="shared" si="1"/>
        <v/>
      </c>
      <c r="O9" s="51" t="str">
        <f t="shared" si="2"/>
        <v/>
      </c>
      <c r="P9" s="51">
        <f t="shared" si="3"/>
        <v>25200</v>
      </c>
    </row>
    <row r="10" spans="1:16">
      <c r="A10" s="27" t="s">
        <v>45</v>
      </c>
      <c r="B10" s="28" t="s">
        <v>44</v>
      </c>
      <c r="C10" s="43">
        <v>50000</v>
      </c>
      <c r="D10" s="45">
        <v>5</v>
      </c>
      <c r="E10" s="46" t="s">
        <v>14</v>
      </c>
      <c r="F10" s="47">
        <v>0.15</v>
      </c>
      <c r="G10" s="48">
        <v>45660</v>
      </c>
      <c r="H10" s="49">
        <v>12</v>
      </c>
      <c r="I10" s="49">
        <v>12</v>
      </c>
      <c r="J10" s="41">
        <v>10000</v>
      </c>
      <c r="K10" s="32">
        <f t="shared" si="4"/>
        <v>7500</v>
      </c>
      <c r="L10" s="33">
        <f t="shared" si="5"/>
        <v>7500</v>
      </c>
      <c r="M10" s="51" t="str">
        <f t="shared" si="0"/>
        <v/>
      </c>
      <c r="N10" s="51">
        <f t="shared" si="1"/>
        <v>7500</v>
      </c>
      <c r="O10" s="51" t="str">
        <f t="shared" si="2"/>
        <v/>
      </c>
      <c r="P10" s="51" t="str">
        <f t="shared" si="3"/>
        <v/>
      </c>
    </row>
    <row r="11" spans="1:16">
      <c r="A11" s="27" t="s">
        <v>46</v>
      </c>
      <c r="B11" s="28" t="s">
        <v>54</v>
      </c>
      <c r="C11" s="43">
        <v>50000</v>
      </c>
      <c r="D11" s="45">
        <v>10</v>
      </c>
      <c r="E11" s="46" t="s">
        <v>13</v>
      </c>
      <c r="F11" s="47">
        <v>0.1</v>
      </c>
      <c r="G11" s="48">
        <v>45660</v>
      </c>
      <c r="H11" s="49">
        <v>12</v>
      </c>
      <c r="I11" s="49">
        <v>12</v>
      </c>
      <c r="J11" s="41">
        <v>5000</v>
      </c>
      <c r="K11" s="32">
        <f t="shared" si="4"/>
        <v>5000</v>
      </c>
      <c r="L11" s="33">
        <f t="shared" si="5"/>
        <v>5000</v>
      </c>
      <c r="M11" s="51">
        <f t="shared" si="0"/>
        <v>5000</v>
      </c>
      <c r="N11" s="51" t="str">
        <f t="shared" si="1"/>
        <v/>
      </c>
      <c r="O11" s="51" t="str">
        <f t="shared" si="2"/>
        <v/>
      </c>
      <c r="P11" s="51" t="str">
        <f t="shared" si="3"/>
        <v/>
      </c>
    </row>
    <row r="12" spans="1:16">
      <c r="A12" s="27" t="s">
        <v>48</v>
      </c>
      <c r="B12" s="28" t="s">
        <v>47</v>
      </c>
      <c r="C12" s="43">
        <v>45000</v>
      </c>
      <c r="D12" s="45">
        <v>10</v>
      </c>
      <c r="E12" s="46" t="s">
        <v>13</v>
      </c>
      <c r="F12" s="47">
        <v>0.1</v>
      </c>
      <c r="G12" s="48">
        <v>45660</v>
      </c>
      <c r="H12" s="49">
        <v>12</v>
      </c>
      <c r="I12" s="49">
        <v>12</v>
      </c>
      <c r="J12" s="41">
        <v>4500</v>
      </c>
      <c r="K12" s="32">
        <f t="shared" si="4"/>
        <v>4500</v>
      </c>
      <c r="L12" s="33">
        <f t="shared" si="5"/>
        <v>4500</v>
      </c>
      <c r="M12" s="51">
        <f t="shared" si="0"/>
        <v>4500</v>
      </c>
      <c r="N12" s="51" t="str">
        <f t="shared" si="1"/>
        <v/>
      </c>
      <c r="O12" s="51" t="str">
        <f t="shared" si="2"/>
        <v/>
      </c>
      <c r="P12" s="51" t="str">
        <f t="shared" si="3"/>
        <v/>
      </c>
    </row>
    <row r="13" spans="1:16">
      <c r="A13" s="27" t="s">
        <v>50</v>
      </c>
      <c r="B13" s="28" t="s">
        <v>49</v>
      </c>
      <c r="C13" s="43">
        <v>1600000</v>
      </c>
      <c r="D13" s="45">
        <v>10</v>
      </c>
      <c r="E13" s="46" t="s">
        <v>14</v>
      </c>
      <c r="F13" s="47">
        <v>0.15</v>
      </c>
      <c r="G13" s="48">
        <v>45660</v>
      </c>
      <c r="H13" s="49">
        <v>12</v>
      </c>
      <c r="I13" s="49">
        <v>12</v>
      </c>
      <c r="J13" s="41">
        <v>160000</v>
      </c>
      <c r="K13" s="32">
        <f t="shared" si="4"/>
        <v>240000</v>
      </c>
      <c r="L13" s="33">
        <f t="shared" si="5"/>
        <v>160000</v>
      </c>
      <c r="M13" s="51" t="str">
        <f t="shared" si="0"/>
        <v/>
      </c>
      <c r="N13" s="51">
        <f t="shared" si="1"/>
        <v>160000</v>
      </c>
      <c r="O13" s="51" t="str">
        <f t="shared" si="2"/>
        <v/>
      </c>
      <c r="P13" s="51" t="str">
        <f t="shared" si="3"/>
        <v/>
      </c>
    </row>
    <row r="14" spans="1:16" ht="26.45" customHeight="1">
      <c r="A14" s="27" t="s">
        <v>56</v>
      </c>
      <c r="B14" s="28" t="s">
        <v>51</v>
      </c>
      <c r="C14" s="43">
        <v>1440000</v>
      </c>
      <c r="D14" s="45">
        <v>10</v>
      </c>
      <c r="E14" s="46" t="s">
        <v>14</v>
      </c>
      <c r="F14" s="47">
        <v>0.15</v>
      </c>
      <c r="G14" s="48">
        <v>45660</v>
      </c>
      <c r="H14" s="49">
        <v>12</v>
      </c>
      <c r="I14" s="49">
        <v>12</v>
      </c>
      <c r="J14" s="41">
        <v>144000</v>
      </c>
      <c r="K14" s="32">
        <f t="shared" si="4"/>
        <v>216000</v>
      </c>
      <c r="L14" s="33">
        <f>MIN(J14, K14)</f>
        <v>144000</v>
      </c>
      <c r="M14" s="51" t="str">
        <f t="shared" si="0"/>
        <v/>
      </c>
      <c r="N14" s="51">
        <f t="shared" si="1"/>
        <v>144000</v>
      </c>
      <c r="O14" s="51" t="str">
        <f t="shared" si="2"/>
        <v/>
      </c>
      <c r="P14" s="51" t="str">
        <f t="shared" si="3"/>
        <v/>
      </c>
    </row>
    <row r="15" spans="1:16">
      <c r="A15" s="27" t="s">
        <v>57</v>
      </c>
      <c r="B15" s="28" t="s">
        <v>52</v>
      </c>
      <c r="C15" s="43">
        <v>25000</v>
      </c>
      <c r="D15" s="45">
        <v>4</v>
      </c>
      <c r="E15" s="46" t="s">
        <v>14</v>
      </c>
      <c r="F15" s="47">
        <v>0.15</v>
      </c>
      <c r="G15" s="50">
        <v>46025</v>
      </c>
      <c r="H15" s="49">
        <v>12</v>
      </c>
      <c r="I15" s="49">
        <v>12</v>
      </c>
      <c r="J15" s="41">
        <v>6250</v>
      </c>
      <c r="K15" s="32">
        <f t="shared" si="4"/>
        <v>3750</v>
      </c>
      <c r="L15" s="33">
        <f t="shared" si="5"/>
        <v>3750</v>
      </c>
      <c r="M15" s="51" t="str">
        <f t="shared" si="0"/>
        <v/>
      </c>
      <c r="N15" s="51">
        <f t="shared" si="1"/>
        <v>3750</v>
      </c>
      <c r="O15" s="51" t="str">
        <f t="shared" si="2"/>
        <v/>
      </c>
      <c r="P15" s="51" t="str">
        <f t="shared" si="3"/>
        <v/>
      </c>
    </row>
    <row r="16" spans="1:16">
      <c r="A16" s="27" t="s">
        <v>58</v>
      </c>
      <c r="B16" s="28" t="s">
        <v>53</v>
      </c>
      <c r="C16" s="43">
        <v>50000</v>
      </c>
      <c r="D16" s="45">
        <v>4</v>
      </c>
      <c r="E16" s="46" t="s">
        <v>14</v>
      </c>
      <c r="F16" s="47">
        <v>0.15</v>
      </c>
      <c r="G16" s="50">
        <v>46025</v>
      </c>
      <c r="H16" s="49">
        <v>12</v>
      </c>
      <c r="I16" s="49">
        <v>12</v>
      </c>
      <c r="J16" s="41">
        <v>12500</v>
      </c>
      <c r="K16" s="32">
        <f t="shared" si="4"/>
        <v>7500</v>
      </c>
      <c r="L16" s="33">
        <f t="shared" si="5"/>
        <v>7500</v>
      </c>
      <c r="M16" s="51" t="str">
        <f t="shared" si="0"/>
        <v/>
      </c>
      <c r="N16" s="51">
        <f t="shared" si="1"/>
        <v>7500</v>
      </c>
      <c r="O16" s="51" t="str">
        <f t="shared" si="2"/>
        <v/>
      </c>
      <c r="P16" s="51" t="str">
        <f t="shared" si="3"/>
        <v/>
      </c>
    </row>
    <row r="17" spans="1:16">
      <c r="A17" s="27" t="s">
        <v>59</v>
      </c>
      <c r="B17" s="28" t="s">
        <v>54</v>
      </c>
      <c r="C17" s="43">
        <v>50000</v>
      </c>
      <c r="D17" s="45">
        <v>5</v>
      </c>
      <c r="E17" s="46" t="s">
        <v>13</v>
      </c>
      <c r="F17" s="47">
        <v>0.1</v>
      </c>
      <c r="G17" s="50">
        <v>46025</v>
      </c>
      <c r="H17" s="49">
        <v>12</v>
      </c>
      <c r="I17" s="49">
        <v>12</v>
      </c>
      <c r="J17" s="41">
        <v>10000</v>
      </c>
      <c r="K17" s="32">
        <f t="shared" si="4"/>
        <v>5000</v>
      </c>
      <c r="L17" s="33">
        <f t="shared" si="5"/>
        <v>5000</v>
      </c>
      <c r="M17" s="51">
        <f t="shared" si="0"/>
        <v>5000</v>
      </c>
      <c r="N17" s="51" t="str">
        <f t="shared" si="1"/>
        <v/>
      </c>
      <c r="O17" s="51" t="str">
        <f t="shared" si="2"/>
        <v/>
      </c>
      <c r="P17" s="51" t="str">
        <f t="shared" si="3"/>
        <v/>
      </c>
    </row>
    <row r="18" spans="1:16">
      <c r="A18" s="27" t="s">
        <v>60</v>
      </c>
      <c r="B18" s="28" t="s">
        <v>47</v>
      </c>
      <c r="C18" s="43">
        <v>45000</v>
      </c>
      <c r="D18" s="45">
        <v>5</v>
      </c>
      <c r="E18" s="46" t="s">
        <v>13</v>
      </c>
      <c r="F18" s="47">
        <v>0.1</v>
      </c>
      <c r="G18" s="50">
        <v>46025</v>
      </c>
      <c r="H18" s="49">
        <v>12</v>
      </c>
      <c r="I18" s="49">
        <v>12</v>
      </c>
      <c r="J18" s="41">
        <v>9000</v>
      </c>
      <c r="K18" s="32">
        <f t="shared" si="4"/>
        <v>4500</v>
      </c>
      <c r="L18" s="33">
        <f t="shared" si="5"/>
        <v>4500</v>
      </c>
      <c r="M18" s="51">
        <f t="shared" si="0"/>
        <v>4500</v>
      </c>
      <c r="N18" s="51" t="str">
        <f t="shared" si="1"/>
        <v/>
      </c>
      <c r="O18" s="51" t="str">
        <f t="shared" si="2"/>
        <v/>
      </c>
      <c r="P18" s="51" t="str">
        <f t="shared" si="3"/>
        <v/>
      </c>
    </row>
    <row r="19" spans="1:16" ht="25.5">
      <c r="A19" s="27" t="s">
        <v>61</v>
      </c>
      <c r="B19" s="28" t="s">
        <v>55</v>
      </c>
      <c r="C19" s="43">
        <v>1440000</v>
      </c>
      <c r="D19" s="45">
        <v>10</v>
      </c>
      <c r="E19" s="46" t="s">
        <v>14</v>
      </c>
      <c r="F19" s="47">
        <v>0.15</v>
      </c>
      <c r="G19" s="48">
        <v>46031</v>
      </c>
      <c r="H19" s="49">
        <v>12</v>
      </c>
      <c r="I19" s="49">
        <v>12</v>
      </c>
      <c r="J19" s="41">
        <v>144000</v>
      </c>
      <c r="K19" s="32">
        <f t="shared" si="4"/>
        <v>216000</v>
      </c>
      <c r="L19" s="33">
        <f t="shared" si="5"/>
        <v>144000</v>
      </c>
      <c r="M19" s="51" t="str">
        <f t="shared" si="0"/>
        <v/>
      </c>
      <c r="N19" s="51">
        <f t="shared" si="1"/>
        <v>144000</v>
      </c>
      <c r="O19" s="51" t="str">
        <f t="shared" si="2"/>
        <v/>
      </c>
      <c r="P19" s="51" t="str">
        <f t="shared" si="3"/>
        <v/>
      </c>
    </row>
    <row r="20" spans="1:16">
      <c r="A20" s="23" t="s">
        <v>63</v>
      </c>
      <c r="B20" s="19"/>
      <c r="C20" s="30">
        <f>SUM(C8:C19)</f>
        <v>4999000</v>
      </c>
      <c r="D20" s="7"/>
      <c r="E20" s="7"/>
      <c r="F20" s="12"/>
      <c r="G20" s="26"/>
      <c r="H20" s="26"/>
      <c r="I20" s="7"/>
      <c r="J20" s="42">
        <f>SUM(J8:J19)</f>
        <v>563250</v>
      </c>
      <c r="K20" s="30">
        <f t="shared" ref="K20:P20" si="6">SUM(K8:K19)</f>
        <v>770950</v>
      </c>
      <c r="L20" s="34">
        <f t="shared" si="6"/>
        <v>540950</v>
      </c>
      <c r="M20" s="30">
        <f t="shared" si="6"/>
        <v>19000</v>
      </c>
      <c r="N20" s="30">
        <f t="shared" si="6"/>
        <v>466750</v>
      </c>
      <c r="O20" s="30">
        <f t="shared" si="6"/>
        <v>0</v>
      </c>
      <c r="P20" s="30">
        <f t="shared" si="6"/>
        <v>55200</v>
      </c>
    </row>
    <row r="21" spans="1:16">
      <c r="A21" s="23"/>
      <c r="B21" s="19"/>
      <c r="C21" s="7"/>
      <c r="D21" s="7"/>
      <c r="E21" s="7"/>
      <c r="F21" s="12"/>
      <c r="G21" s="26"/>
      <c r="H21" s="26"/>
      <c r="I21" s="7"/>
      <c r="J21" s="12"/>
      <c r="K21" s="12"/>
      <c r="L21" s="12"/>
      <c r="M21" s="10"/>
      <c r="N21" s="10"/>
      <c r="O21" s="68" t="s">
        <v>32</v>
      </c>
      <c r="P21" s="68"/>
    </row>
    <row r="22" spans="1:16">
      <c r="B22" s="18"/>
      <c r="J22" s="2"/>
      <c r="K22" s="2"/>
      <c r="L22" s="2"/>
      <c r="M22" s="2"/>
      <c r="N22" s="2"/>
      <c r="O22" s="37" t="s">
        <v>72</v>
      </c>
      <c r="P22" s="11">
        <f>SUM(M20:P20)</f>
        <v>540950</v>
      </c>
    </row>
    <row r="23" spans="1:16">
      <c r="B23" s="18"/>
      <c r="J23" s="2"/>
      <c r="K23" s="2"/>
      <c r="L23" s="2"/>
      <c r="M23" s="2"/>
    </row>
    <row r="24" spans="1:16">
      <c r="B24" s="18"/>
      <c r="J24" s="2"/>
      <c r="K24" s="2"/>
      <c r="L24" s="2"/>
      <c r="M24" s="2"/>
    </row>
  </sheetData>
  <autoFilter ref="A6:P6">
    <filterColumn colId="2"/>
    <filterColumn colId="7"/>
  </autoFilter>
  <mergeCells count="1">
    <mergeCell ref="O21:P21"/>
  </mergeCells>
  <dataValidations count="4">
    <dataValidation type="list" allowBlank="1" showInputMessage="1" showErrorMessage="1" sqref="E8:E10 E13:E15 E19">
      <formula1>$B$36:$B$39</formula1>
    </dataValidation>
    <dataValidation type="list" allowBlank="1" showInputMessage="1" showErrorMessage="1" sqref="E16">
      <formula1>$B$56:$B$59</formula1>
    </dataValidation>
    <dataValidation allowBlank="1" showInputMessage="1" showErrorMessage="1" promptTitle="Poreske grupe" prompt="Izaberite u koju poresku grupu spada osnovno sredstvo" sqref="E6:E7"/>
    <dataValidation type="list" allowBlank="1" showInputMessage="1" showErrorMessage="1" sqref="E11:E12 E17:E18">
      <formula1>$B$57:$B$60</formula1>
    </dataValidation>
  </dataValidations>
  <pageMargins left="0.31496062992125984" right="0.31496062992125984" top="0.74803149606299213" bottom="0.74803149606299213" header="0.31496062992125984" footer="0.31496062992125984"/>
  <pageSetup paperSize="9" scale="56" orientation="landscape" r:id="rId1"/>
  <ignoredErrors>
    <ignoredError sqref="K8:K19" unlockedFormula="1"/>
  </ignoredErrors>
  <drawing r:id="rId2"/>
</worksheet>
</file>

<file path=xl/worksheets/sheet2.xml><?xml version="1.0" encoding="utf-8"?>
<worksheet xmlns="http://schemas.openxmlformats.org/spreadsheetml/2006/main" xmlns:r="http://schemas.openxmlformats.org/officeDocument/2006/relationships">
  <dimension ref="A1:I9"/>
  <sheetViews>
    <sheetView workbookViewId="0">
      <selection activeCell="M23" sqref="M23"/>
    </sheetView>
  </sheetViews>
  <sheetFormatPr defaultRowHeight="12.75"/>
  <sheetData>
    <row r="1" spans="1:9">
      <c r="A1" t="s">
        <v>0</v>
      </c>
      <c r="G1" s="3" t="s">
        <v>21</v>
      </c>
      <c r="H1" s="3"/>
      <c r="I1" s="3"/>
    </row>
    <row r="2" spans="1:9">
      <c r="A2" t="s">
        <v>24</v>
      </c>
      <c r="G2" s="3" t="s">
        <v>20</v>
      </c>
      <c r="H2" s="3"/>
      <c r="I2" s="3"/>
    </row>
    <row r="3" spans="1:9">
      <c r="A3" t="s">
        <v>1</v>
      </c>
      <c r="G3" s="3" t="s">
        <v>17</v>
      </c>
      <c r="H3" s="3"/>
      <c r="I3" s="3"/>
    </row>
    <row r="4" spans="1:9">
      <c r="A4" t="s">
        <v>2</v>
      </c>
      <c r="G4" s="3" t="s">
        <v>18</v>
      </c>
      <c r="H4" s="3"/>
      <c r="I4" s="3"/>
    </row>
    <row r="5" spans="1:9">
      <c r="A5" t="s">
        <v>3</v>
      </c>
      <c r="G5" s="3" t="s">
        <v>22</v>
      </c>
      <c r="H5" s="3"/>
      <c r="I5" s="3"/>
    </row>
    <row r="6" spans="1:9">
      <c r="A6" t="s">
        <v>4</v>
      </c>
      <c r="G6" s="3" t="s">
        <v>23</v>
      </c>
      <c r="H6" s="3"/>
      <c r="I6" s="3"/>
    </row>
    <row r="7" spans="1:9">
      <c r="A7" t="s">
        <v>5</v>
      </c>
    </row>
    <row r="8" spans="1:9">
      <c r="A8" t="s">
        <v>6</v>
      </c>
    </row>
    <row r="9" spans="1:9">
      <c r="A9" t="s">
        <v>7</v>
      </c>
    </row>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sheetPr>
    <tabColor theme="6" tint="0.59999389629810485"/>
  </sheetPr>
  <dimension ref="A1:R24"/>
  <sheetViews>
    <sheetView tabSelected="1" topLeftCell="C1" zoomScale="70" zoomScaleNormal="70" workbookViewId="0">
      <selection activeCell="N16" sqref="N16"/>
    </sheetView>
  </sheetViews>
  <sheetFormatPr defaultRowHeight="12.75"/>
  <cols>
    <col min="1" max="1" width="8.85546875" style="20" bestFit="1" customWidth="1"/>
    <col min="2" max="2" width="27.5703125" customWidth="1"/>
    <col min="3" max="3" width="12.140625" bestFit="1" customWidth="1"/>
    <col min="4" max="4" width="13.28515625" style="25" customWidth="1"/>
    <col min="6" max="6" width="10.85546875" customWidth="1"/>
    <col min="7" max="7" width="13.42578125" customWidth="1"/>
    <col min="8" max="8" width="14" bestFit="1" customWidth="1"/>
    <col min="9" max="9" width="15.42578125" customWidth="1"/>
    <col min="10" max="11" width="19" customWidth="1"/>
    <col min="12" max="14" width="15.85546875" customWidth="1"/>
    <col min="15" max="15" width="16.140625" customWidth="1"/>
    <col min="16" max="16" width="13" bestFit="1" customWidth="1"/>
    <col min="17" max="17" width="13.7109375" bestFit="1" customWidth="1"/>
    <col min="18" max="18" width="13.140625" bestFit="1" customWidth="1"/>
  </cols>
  <sheetData>
    <row r="1" spans="1:18">
      <c r="B1" s="24" t="s">
        <v>62</v>
      </c>
    </row>
    <row r="2" spans="1:18">
      <c r="B2" s="18"/>
    </row>
    <row r="3" spans="1:18">
      <c r="B3" s="21" t="s">
        <v>39</v>
      </c>
    </row>
    <row r="4" spans="1:18">
      <c r="A4" s="21"/>
      <c r="B4" s="18" t="s">
        <v>26</v>
      </c>
      <c r="F4" s="52">
        <v>44196</v>
      </c>
      <c r="O4" s="5"/>
    </row>
    <row r="5" spans="1:18">
      <c r="B5" s="18"/>
    </row>
    <row r="6" spans="1:18" ht="102">
      <c r="A6" s="22" t="s">
        <v>8</v>
      </c>
      <c r="B6" s="6" t="s">
        <v>25</v>
      </c>
      <c r="C6" s="53" t="s">
        <v>68</v>
      </c>
      <c r="D6" s="54" t="s">
        <v>27</v>
      </c>
      <c r="E6" s="40" t="s">
        <v>65</v>
      </c>
      <c r="F6" s="40" t="s">
        <v>67</v>
      </c>
      <c r="G6" s="55" t="s">
        <v>81</v>
      </c>
      <c r="H6" s="55" t="s">
        <v>69</v>
      </c>
      <c r="I6" s="55" t="s">
        <v>82</v>
      </c>
      <c r="J6" s="35" t="s">
        <v>83</v>
      </c>
      <c r="K6" s="35" t="s">
        <v>85</v>
      </c>
      <c r="L6" s="35" t="s">
        <v>87</v>
      </c>
      <c r="M6" s="55" t="s">
        <v>88</v>
      </c>
      <c r="N6" s="35" t="s">
        <v>89</v>
      </c>
      <c r="O6" s="40" t="s">
        <v>64</v>
      </c>
      <c r="P6" s="40" t="s">
        <v>29</v>
      </c>
      <c r="Q6" s="40" t="s">
        <v>30</v>
      </c>
      <c r="R6" s="40" t="s">
        <v>31</v>
      </c>
    </row>
    <row r="7" spans="1:18" ht="68.099999999999994" customHeight="1">
      <c r="A7" s="22" t="s">
        <v>66</v>
      </c>
      <c r="B7" s="6">
        <v>2</v>
      </c>
      <c r="C7" s="53">
        <v>3</v>
      </c>
      <c r="D7" s="40">
        <v>4</v>
      </c>
      <c r="E7" s="40">
        <v>5</v>
      </c>
      <c r="F7" s="40">
        <v>6</v>
      </c>
      <c r="G7" s="55">
        <v>7</v>
      </c>
      <c r="H7" s="55">
        <v>8</v>
      </c>
      <c r="I7" s="55">
        <v>9</v>
      </c>
      <c r="J7" s="35" t="s">
        <v>84</v>
      </c>
      <c r="K7" s="35" t="s">
        <v>86</v>
      </c>
      <c r="L7" s="35" t="s">
        <v>76</v>
      </c>
      <c r="M7" s="55" t="s">
        <v>77</v>
      </c>
      <c r="N7" s="35" t="s">
        <v>78</v>
      </c>
      <c r="O7" s="40"/>
      <c r="P7" s="40"/>
      <c r="Q7" s="40"/>
      <c r="R7" s="40"/>
    </row>
    <row r="8" spans="1:18">
      <c r="A8" s="27" t="s">
        <v>42</v>
      </c>
      <c r="B8" s="28" t="s">
        <v>40</v>
      </c>
      <c r="C8" s="56">
        <v>120000</v>
      </c>
      <c r="D8" s="57">
        <v>44199</v>
      </c>
      <c r="E8" s="58" t="s">
        <v>15</v>
      </c>
      <c r="F8" s="59">
        <v>0.3</v>
      </c>
      <c r="G8" s="32">
        <v>30000</v>
      </c>
      <c r="H8" s="32">
        <v>30000</v>
      </c>
      <c r="I8" s="32">
        <f>G8+H8</f>
        <v>60000</v>
      </c>
      <c r="J8" s="60">
        <v>30000</v>
      </c>
      <c r="K8" s="60">
        <v>30000</v>
      </c>
      <c r="L8" s="33">
        <f t="shared" ref="L8:L19" si="0">J8+K8</f>
        <v>60000</v>
      </c>
      <c r="M8" s="61">
        <f>C8-I8</f>
        <v>60000</v>
      </c>
      <c r="N8" s="33">
        <f t="shared" ref="N8:N19" si="1">C8-L8</f>
        <v>60000</v>
      </c>
      <c r="O8" s="62" t="str">
        <f t="shared" ref="O8:O19" si="2">IF(E8="II", L8, "")</f>
        <v/>
      </c>
      <c r="P8" s="62" t="str">
        <f t="shared" ref="P8:P19" si="3">IF(E8="III", L8, "")</f>
        <v/>
      </c>
      <c r="Q8" s="62" t="str">
        <f t="shared" ref="Q8:Q19" si="4">IF(E8="IV", L8, "")</f>
        <v/>
      </c>
      <c r="R8" s="62">
        <f t="shared" ref="R8:R19" si="5">IF(E8="V", L8, "")</f>
        <v>60000</v>
      </c>
    </row>
    <row r="9" spans="1:18">
      <c r="A9" s="27" t="s">
        <v>43</v>
      </c>
      <c r="B9" s="28" t="s">
        <v>41</v>
      </c>
      <c r="C9" s="56">
        <v>84000</v>
      </c>
      <c r="D9" s="57">
        <v>44199</v>
      </c>
      <c r="E9" s="58" t="s">
        <v>15</v>
      </c>
      <c r="F9" s="59">
        <v>0.3</v>
      </c>
      <c r="G9" s="32">
        <v>28000</v>
      </c>
      <c r="H9" s="32">
        <v>28000</v>
      </c>
      <c r="I9" s="32">
        <f t="shared" ref="I9:I19" si="6">G9+H9</f>
        <v>56000</v>
      </c>
      <c r="J9" s="60">
        <v>25200</v>
      </c>
      <c r="K9" s="60">
        <v>25200</v>
      </c>
      <c r="L9" s="33">
        <f t="shared" si="0"/>
        <v>50400</v>
      </c>
      <c r="M9" s="61">
        <f t="shared" ref="M9:M19" si="7">C9-I9</f>
        <v>28000</v>
      </c>
      <c r="N9" s="33">
        <f t="shared" si="1"/>
        <v>33600</v>
      </c>
      <c r="O9" s="62" t="str">
        <f t="shared" si="2"/>
        <v/>
      </c>
      <c r="P9" s="62" t="str">
        <f t="shared" si="3"/>
        <v/>
      </c>
      <c r="Q9" s="62" t="str">
        <f t="shared" si="4"/>
        <v/>
      </c>
      <c r="R9" s="62">
        <f t="shared" si="5"/>
        <v>50400</v>
      </c>
    </row>
    <row r="10" spans="1:18">
      <c r="A10" s="27" t="s">
        <v>45</v>
      </c>
      <c r="B10" s="28" t="s">
        <v>44</v>
      </c>
      <c r="C10" s="56">
        <v>50000</v>
      </c>
      <c r="D10" s="57">
        <v>43468</v>
      </c>
      <c r="E10" s="58" t="s">
        <v>14</v>
      </c>
      <c r="F10" s="59">
        <v>0.15</v>
      </c>
      <c r="G10" s="32">
        <v>10000</v>
      </c>
      <c r="H10" s="32">
        <v>10000</v>
      </c>
      <c r="I10" s="32">
        <f t="shared" si="6"/>
        <v>20000</v>
      </c>
      <c r="J10" s="60">
        <v>7500</v>
      </c>
      <c r="K10" s="60">
        <v>7500</v>
      </c>
      <c r="L10" s="33">
        <f t="shared" si="0"/>
        <v>15000</v>
      </c>
      <c r="M10" s="61">
        <f>C10-I10</f>
        <v>30000</v>
      </c>
      <c r="N10" s="33">
        <f t="shared" si="1"/>
        <v>35000</v>
      </c>
      <c r="O10" s="62" t="str">
        <f t="shared" si="2"/>
        <v/>
      </c>
      <c r="P10" s="62">
        <f t="shared" si="3"/>
        <v>15000</v>
      </c>
      <c r="Q10" s="62" t="str">
        <f t="shared" si="4"/>
        <v/>
      </c>
      <c r="R10" s="62" t="str">
        <f t="shared" si="5"/>
        <v/>
      </c>
    </row>
    <row r="11" spans="1:18">
      <c r="A11" s="27" t="s">
        <v>46</v>
      </c>
      <c r="B11" s="28" t="s">
        <v>54</v>
      </c>
      <c r="C11" s="56">
        <v>50000</v>
      </c>
      <c r="D11" s="57">
        <v>44199</v>
      </c>
      <c r="E11" s="58" t="s">
        <v>13</v>
      </c>
      <c r="F11" s="59">
        <v>0.1</v>
      </c>
      <c r="G11" s="32">
        <v>5000</v>
      </c>
      <c r="H11" s="32">
        <v>5000</v>
      </c>
      <c r="I11" s="32">
        <f t="shared" si="6"/>
        <v>10000</v>
      </c>
      <c r="J11" s="60">
        <v>5000</v>
      </c>
      <c r="K11" s="60">
        <v>5000</v>
      </c>
      <c r="L11" s="33">
        <f t="shared" si="0"/>
        <v>10000</v>
      </c>
      <c r="M11" s="61">
        <f t="shared" si="7"/>
        <v>40000</v>
      </c>
      <c r="N11" s="33">
        <f t="shared" si="1"/>
        <v>40000</v>
      </c>
      <c r="O11" s="62">
        <f t="shared" si="2"/>
        <v>10000</v>
      </c>
      <c r="P11" s="62" t="str">
        <f t="shared" si="3"/>
        <v/>
      </c>
      <c r="Q11" s="62" t="str">
        <f t="shared" si="4"/>
        <v/>
      </c>
      <c r="R11" s="62" t="str">
        <f t="shared" si="5"/>
        <v/>
      </c>
    </row>
    <row r="12" spans="1:18">
      <c r="A12" s="27" t="s">
        <v>48</v>
      </c>
      <c r="B12" s="28" t="s">
        <v>47</v>
      </c>
      <c r="C12" s="56">
        <v>45000</v>
      </c>
      <c r="D12" s="57">
        <v>44199</v>
      </c>
      <c r="E12" s="58" t="s">
        <v>13</v>
      </c>
      <c r="F12" s="59">
        <v>0.1</v>
      </c>
      <c r="G12" s="32">
        <v>4500</v>
      </c>
      <c r="H12" s="32">
        <v>4500</v>
      </c>
      <c r="I12" s="32">
        <f t="shared" si="6"/>
        <v>9000</v>
      </c>
      <c r="J12" s="60">
        <v>4500</v>
      </c>
      <c r="K12" s="60">
        <v>4500</v>
      </c>
      <c r="L12" s="33">
        <f t="shared" si="0"/>
        <v>9000</v>
      </c>
      <c r="M12" s="61">
        <f t="shared" si="7"/>
        <v>36000</v>
      </c>
      <c r="N12" s="33">
        <f t="shared" si="1"/>
        <v>36000</v>
      </c>
      <c r="O12" s="62">
        <f t="shared" si="2"/>
        <v>9000</v>
      </c>
      <c r="P12" s="62" t="str">
        <f t="shared" si="3"/>
        <v/>
      </c>
      <c r="Q12" s="62" t="str">
        <f t="shared" si="4"/>
        <v/>
      </c>
      <c r="R12" s="62" t="str">
        <f t="shared" si="5"/>
        <v/>
      </c>
    </row>
    <row r="13" spans="1:18">
      <c r="A13" s="27" t="s">
        <v>50</v>
      </c>
      <c r="B13" s="28" t="s">
        <v>49</v>
      </c>
      <c r="C13" s="56">
        <v>1600000</v>
      </c>
      <c r="D13" s="57">
        <v>44199</v>
      </c>
      <c r="E13" s="58" t="s">
        <v>14</v>
      </c>
      <c r="F13" s="59">
        <v>0.15</v>
      </c>
      <c r="G13" s="32">
        <v>160000</v>
      </c>
      <c r="H13" s="32">
        <v>160000</v>
      </c>
      <c r="I13" s="32">
        <f t="shared" si="6"/>
        <v>320000</v>
      </c>
      <c r="J13" s="60">
        <v>160000</v>
      </c>
      <c r="K13" s="60">
        <v>160000</v>
      </c>
      <c r="L13" s="33">
        <f t="shared" si="0"/>
        <v>320000</v>
      </c>
      <c r="M13" s="61">
        <f t="shared" si="7"/>
        <v>1280000</v>
      </c>
      <c r="N13" s="33">
        <f t="shared" si="1"/>
        <v>1280000</v>
      </c>
      <c r="O13" s="62" t="str">
        <f t="shared" si="2"/>
        <v/>
      </c>
      <c r="P13" s="62">
        <f t="shared" si="3"/>
        <v>320000</v>
      </c>
      <c r="Q13" s="62" t="str">
        <f t="shared" si="4"/>
        <v/>
      </c>
      <c r="R13" s="62" t="str">
        <f t="shared" si="5"/>
        <v/>
      </c>
    </row>
    <row r="14" spans="1:18" ht="26.45" customHeight="1">
      <c r="A14" s="27" t="s">
        <v>56</v>
      </c>
      <c r="B14" s="28" t="s">
        <v>51</v>
      </c>
      <c r="C14" s="56">
        <v>1440000</v>
      </c>
      <c r="D14" s="57">
        <v>44199</v>
      </c>
      <c r="E14" s="58" t="s">
        <v>14</v>
      </c>
      <c r="F14" s="59">
        <v>0.15</v>
      </c>
      <c r="G14" s="32">
        <v>144000</v>
      </c>
      <c r="H14" s="32">
        <v>144000</v>
      </c>
      <c r="I14" s="32">
        <f t="shared" si="6"/>
        <v>288000</v>
      </c>
      <c r="J14" s="60">
        <v>144000</v>
      </c>
      <c r="K14" s="60">
        <v>144000</v>
      </c>
      <c r="L14" s="33">
        <f t="shared" si="0"/>
        <v>288000</v>
      </c>
      <c r="M14" s="61">
        <f t="shared" si="7"/>
        <v>1152000</v>
      </c>
      <c r="N14" s="33">
        <f t="shared" si="1"/>
        <v>1152000</v>
      </c>
      <c r="O14" s="62" t="str">
        <f t="shared" si="2"/>
        <v/>
      </c>
      <c r="P14" s="62">
        <f t="shared" si="3"/>
        <v>288000</v>
      </c>
      <c r="Q14" s="62" t="str">
        <f t="shared" si="4"/>
        <v/>
      </c>
      <c r="R14" s="62" t="str">
        <f t="shared" si="5"/>
        <v/>
      </c>
    </row>
    <row r="15" spans="1:18">
      <c r="A15" s="27" t="s">
        <v>57</v>
      </c>
      <c r="B15" s="28" t="s">
        <v>52</v>
      </c>
      <c r="C15" s="56">
        <v>25000</v>
      </c>
      <c r="D15" s="63">
        <v>44564</v>
      </c>
      <c r="E15" s="58" t="s">
        <v>14</v>
      </c>
      <c r="F15" s="59">
        <v>0.15</v>
      </c>
      <c r="G15" s="64">
        <v>0</v>
      </c>
      <c r="H15" s="32">
        <v>6250</v>
      </c>
      <c r="I15" s="32">
        <f t="shared" si="6"/>
        <v>6250</v>
      </c>
      <c r="J15" s="60"/>
      <c r="K15" s="60">
        <v>3750</v>
      </c>
      <c r="L15" s="33">
        <f t="shared" si="0"/>
        <v>3750</v>
      </c>
      <c r="M15" s="61">
        <f t="shared" si="7"/>
        <v>18750</v>
      </c>
      <c r="N15" s="33">
        <f t="shared" si="1"/>
        <v>21250</v>
      </c>
      <c r="O15" s="62" t="str">
        <f t="shared" si="2"/>
        <v/>
      </c>
      <c r="P15" s="62">
        <f t="shared" si="3"/>
        <v>3750</v>
      </c>
      <c r="Q15" s="62" t="str">
        <f t="shared" si="4"/>
        <v/>
      </c>
      <c r="R15" s="62" t="str">
        <f t="shared" si="5"/>
        <v/>
      </c>
    </row>
    <row r="16" spans="1:18">
      <c r="A16" s="27" t="s">
        <v>58</v>
      </c>
      <c r="B16" s="28" t="s">
        <v>53</v>
      </c>
      <c r="C16" s="56">
        <v>50000</v>
      </c>
      <c r="D16" s="63">
        <v>44564</v>
      </c>
      <c r="E16" s="58" t="s">
        <v>14</v>
      </c>
      <c r="F16" s="59">
        <v>0.15</v>
      </c>
      <c r="G16" s="64">
        <v>0</v>
      </c>
      <c r="H16" s="32">
        <v>12500</v>
      </c>
      <c r="I16" s="32">
        <f t="shared" si="6"/>
        <v>12500</v>
      </c>
      <c r="J16" s="60"/>
      <c r="K16" s="60">
        <v>7500</v>
      </c>
      <c r="L16" s="33">
        <f t="shared" si="0"/>
        <v>7500</v>
      </c>
      <c r="M16" s="61">
        <f t="shared" si="7"/>
        <v>37500</v>
      </c>
      <c r="N16" s="33">
        <f t="shared" si="1"/>
        <v>42500</v>
      </c>
      <c r="O16" s="62" t="str">
        <f t="shared" si="2"/>
        <v/>
      </c>
      <c r="P16" s="62">
        <f t="shared" si="3"/>
        <v>7500</v>
      </c>
      <c r="Q16" s="62" t="str">
        <f t="shared" si="4"/>
        <v/>
      </c>
      <c r="R16" s="62" t="str">
        <f t="shared" si="5"/>
        <v/>
      </c>
    </row>
    <row r="17" spans="1:18">
      <c r="A17" s="27" t="s">
        <v>59</v>
      </c>
      <c r="B17" s="28" t="s">
        <v>54</v>
      </c>
      <c r="C17" s="56">
        <v>50000</v>
      </c>
      <c r="D17" s="63">
        <v>44564</v>
      </c>
      <c r="E17" s="58" t="s">
        <v>13</v>
      </c>
      <c r="F17" s="59">
        <v>0.1</v>
      </c>
      <c r="G17" s="64">
        <v>0</v>
      </c>
      <c r="H17" s="32">
        <v>10000</v>
      </c>
      <c r="I17" s="32">
        <f t="shared" si="6"/>
        <v>10000</v>
      </c>
      <c r="J17" s="60"/>
      <c r="K17" s="60">
        <v>5000</v>
      </c>
      <c r="L17" s="33">
        <f t="shared" si="0"/>
        <v>5000</v>
      </c>
      <c r="M17" s="61">
        <f t="shared" si="7"/>
        <v>40000</v>
      </c>
      <c r="N17" s="33">
        <f t="shared" si="1"/>
        <v>45000</v>
      </c>
      <c r="O17" s="62">
        <f t="shared" si="2"/>
        <v>5000</v>
      </c>
      <c r="P17" s="62" t="str">
        <f t="shared" si="3"/>
        <v/>
      </c>
      <c r="Q17" s="62" t="str">
        <f t="shared" si="4"/>
        <v/>
      </c>
      <c r="R17" s="62" t="str">
        <f t="shared" si="5"/>
        <v/>
      </c>
    </row>
    <row r="18" spans="1:18">
      <c r="A18" s="27" t="s">
        <v>60</v>
      </c>
      <c r="B18" s="28" t="s">
        <v>47</v>
      </c>
      <c r="C18" s="56">
        <v>45000</v>
      </c>
      <c r="D18" s="63">
        <v>44564</v>
      </c>
      <c r="E18" s="58" t="s">
        <v>13</v>
      </c>
      <c r="F18" s="59">
        <v>0.1</v>
      </c>
      <c r="G18" s="64">
        <v>0</v>
      </c>
      <c r="H18" s="32">
        <v>9000</v>
      </c>
      <c r="I18" s="32">
        <f t="shared" si="6"/>
        <v>9000</v>
      </c>
      <c r="J18" s="60"/>
      <c r="K18" s="60">
        <v>4500</v>
      </c>
      <c r="L18" s="33">
        <f t="shared" si="0"/>
        <v>4500</v>
      </c>
      <c r="M18" s="61">
        <f t="shared" si="7"/>
        <v>36000</v>
      </c>
      <c r="N18" s="33">
        <f t="shared" si="1"/>
        <v>40500</v>
      </c>
      <c r="O18" s="62">
        <f t="shared" si="2"/>
        <v>4500</v>
      </c>
      <c r="P18" s="62" t="str">
        <f t="shared" si="3"/>
        <v/>
      </c>
      <c r="Q18" s="62" t="str">
        <f t="shared" si="4"/>
        <v/>
      </c>
      <c r="R18" s="62" t="str">
        <f t="shared" si="5"/>
        <v/>
      </c>
    </row>
    <row r="19" spans="1:18" ht="25.5">
      <c r="A19" s="27" t="s">
        <v>61</v>
      </c>
      <c r="B19" s="28" t="s">
        <v>55</v>
      </c>
      <c r="C19" s="56">
        <v>1440000</v>
      </c>
      <c r="D19" s="57">
        <v>44570</v>
      </c>
      <c r="E19" s="58" t="s">
        <v>14</v>
      </c>
      <c r="F19" s="59">
        <v>0.15</v>
      </c>
      <c r="G19" s="64">
        <v>0</v>
      </c>
      <c r="H19" s="32">
        <v>144000</v>
      </c>
      <c r="I19" s="32">
        <f t="shared" si="6"/>
        <v>144000</v>
      </c>
      <c r="J19" s="60"/>
      <c r="K19" s="60">
        <v>144000</v>
      </c>
      <c r="L19" s="33">
        <f t="shared" si="0"/>
        <v>144000</v>
      </c>
      <c r="M19" s="61">
        <f t="shared" si="7"/>
        <v>1296000</v>
      </c>
      <c r="N19" s="33">
        <f t="shared" si="1"/>
        <v>1296000</v>
      </c>
      <c r="O19" s="62" t="str">
        <f t="shared" si="2"/>
        <v/>
      </c>
      <c r="P19" s="62">
        <f t="shared" si="3"/>
        <v>144000</v>
      </c>
      <c r="Q19" s="62" t="str">
        <f t="shared" si="4"/>
        <v/>
      </c>
      <c r="R19" s="62" t="str">
        <f t="shared" si="5"/>
        <v/>
      </c>
    </row>
    <row r="20" spans="1:18">
      <c r="A20" s="23" t="s">
        <v>63</v>
      </c>
      <c r="B20" s="19"/>
      <c r="C20" s="30">
        <f>SUM(C8:C19)</f>
        <v>4999000</v>
      </c>
      <c r="D20" s="26"/>
      <c r="E20" s="7"/>
      <c r="F20" s="12"/>
      <c r="G20" s="30">
        <f>SUM(G8:G19)</f>
        <v>381500</v>
      </c>
      <c r="H20" s="30">
        <f t="shared" ref="H20:R20" si="8">SUM(H8:H19)</f>
        <v>563250</v>
      </c>
      <c r="I20" s="30">
        <f t="shared" si="8"/>
        <v>944750</v>
      </c>
      <c r="J20" s="34">
        <f>SUM(J8:J19)</f>
        <v>376200</v>
      </c>
      <c r="K20" s="34">
        <f>SUM(K8:K19)</f>
        <v>540950</v>
      </c>
      <c r="L20" s="65">
        <f>SUM(L8:L19)</f>
        <v>917150</v>
      </c>
      <c r="M20" s="30">
        <f>SUM(M8:M19)</f>
        <v>4054250</v>
      </c>
      <c r="N20" s="34">
        <f>SUM(N8:N19)</f>
        <v>4081850</v>
      </c>
      <c r="O20" s="42">
        <f t="shared" si="8"/>
        <v>28500</v>
      </c>
      <c r="P20" s="42">
        <f t="shared" si="8"/>
        <v>778250</v>
      </c>
      <c r="Q20" s="42">
        <f t="shared" si="8"/>
        <v>0</v>
      </c>
      <c r="R20" s="42">
        <f t="shared" si="8"/>
        <v>110400</v>
      </c>
    </row>
    <row r="21" spans="1:18">
      <c r="A21" s="23"/>
      <c r="B21" s="19"/>
      <c r="C21" s="7"/>
      <c r="D21" s="26"/>
      <c r="E21" s="7"/>
      <c r="F21" s="12"/>
      <c r="G21" s="39"/>
      <c r="H21" s="12"/>
      <c r="I21" s="12"/>
      <c r="J21" s="12"/>
      <c r="K21" s="12"/>
      <c r="L21" s="12"/>
      <c r="M21" s="12"/>
      <c r="N21" s="12"/>
      <c r="O21" s="66"/>
      <c r="P21" s="66"/>
      <c r="Q21" s="69" t="s">
        <v>32</v>
      </c>
      <c r="R21" s="69"/>
    </row>
    <row r="22" spans="1:18">
      <c r="B22" s="18"/>
      <c r="H22" s="2"/>
      <c r="I22" s="2"/>
      <c r="J22" s="2"/>
      <c r="K22" s="2"/>
      <c r="L22" s="2"/>
      <c r="M22" s="2"/>
      <c r="N22" s="2"/>
      <c r="O22" s="2"/>
      <c r="P22" s="2"/>
      <c r="Q22" s="37" t="s">
        <v>90</v>
      </c>
      <c r="R22" s="11">
        <f>C20-J20</f>
        <v>4622800</v>
      </c>
    </row>
    <row r="23" spans="1:18">
      <c r="B23" s="18"/>
      <c r="H23" s="2"/>
      <c r="I23" s="2"/>
      <c r="J23" s="2"/>
      <c r="K23" s="2"/>
      <c r="L23" s="2"/>
      <c r="M23" s="2"/>
      <c r="N23" s="2"/>
      <c r="O23" s="2"/>
      <c r="P23" s="2"/>
      <c r="Q23" s="37" t="s">
        <v>91</v>
      </c>
      <c r="R23" s="11">
        <f>C20-L20</f>
        <v>4081850</v>
      </c>
    </row>
    <row r="24" spans="1:18">
      <c r="B24" s="18"/>
      <c r="H24" s="2"/>
      <c r="I24" s="2"/>
      <c r="J24" s="2"/>
      <c r="K24" s="2"/>
      <c r="L24" s="2"/>
      <c r="M24" s="2"/>
      <c r="N24" s="2"/>
      <c r="O24" s="38"/>
    </row>
  </sheetData>
  <mergeCells count="1">
    <mergeCell ref="Q21:R21"/>
  </mergeCells>
  <dataValidations count="4">
    <dataValidation type="list" allowBlank="1" showInputMessage="1" showErrorMessage="1" sqref="E11:E12 E17:E18">
      <formula1>$B$57:$B$60</formula1>
    </dataValidation>
    <dataValidation allowBlank="1" showInputMessage="1" showErrorMessage="1" promptTitle="Poreske grupe" prompt="Izaberite u koju poresku grupu spada osnovno sredstvo" sqref="E6:E7"/>
    <dataValidation type="list" allowBlank="1" showInputMessage="1" showErrorMessage="1" sqref="E16">
      <formula1>$B$56:$B$59</formula1>
    </dataValidation>
    <dataValidation type="list" allowBlank="1" showInputMessage="1" showErrorMessage="1" sqref="E8:E10 E13:E15 E19">
      <formula1>$B$36:$B$39</formula1>
    </dataValidation>
  </dataValidations>
  <pageMargins left="0.31496062992125984" right="0.31496062992125984" top="0.74803149606299213" bottom="0.74803149606299213" header="0.31496062992125984" footer="0.31496062992125984"/>
  <pageSetup scale="50" orientation="landscape" r:id="rId1"/>
</worksheet>
</file>

<file path=xl/worksheets/sheet4.xml><?xml version="1.0" encoding="utf-8"?>
<worksheet xmlns="http://schemas.openxmlformats.org/spreadsheetml/2006/main" xmlns:r="http://schemas.openxmlformats.org/officeDocument/2006/relationships">
  <sheetPr>
    <tabColor theme="7" tint="0.39997558519241921"/>
  </sheetPr>
  <dimension ref="A1:O20"/>
  <sheetViews>
    <sheetView zoomScale="70" zoomScaleNormal="70" workbookViewId="0">
      <selection activeCell="E33" sqref="E33"/>
    </sheetView>
  </sheetViews>
  <sheetFormatPr defaultRowHeight="12.75"/>
  <cols>
    <col min="1" max="1" width="8.85546875" style="20" bestFit="1" customWidth="1"/>
    <col min="2" max="2" width="27.5703125" customWidth="1"/>
    <col min="3" max="3" width="12.140625" bestFit="1" customWidth="1"/>
    <col min="4" max="4" width="11.85546875" style="25" customWidth="1"/>
    <col min="6" max="6" width="10.85546875" customWidth="1"/>
    <col min="7" max="7" width="13.42578125" customWidth="1"/>
    <col min="8" max="8" width="14" bestFit="1" customWidth="1"/>
    <col min="9" max="9" width="15.42578125" customWidth="1"/>
    <col min="10" max="11" width="19" customWidth="1"/>
    <col min="12" max="14" width="15.85546875" customWidth="1"/>
    <col min="15" max="15" width="16.140625" customWidth="1"/>
  </cols>
  <sheetData>
    <row r="1" spans="1:15">
      <c r="B1" s="24" t="s">
        <v>62</v>
      </c>
    </row>
    <row r="2" spans="1:15">
      <c r="B2" s="18"/>
    </row>
    <row r="3" spans="1:15">
      <c r="B3" s="21" t="s">
        <v>39</v>
      </c>
    </row>
    <row r="4" spans="1:15">
      <c r="A4" s="21"/>
      <c r="B4" s="18" t="s">
        <v>26</v>
      </c>
      <c r="F4" s="52">
        <v>44196</v>
      </c>
      <c r="O4" s="5"/>
    </row>
    <row r="5" spans="1:15">
      <c r="B5" s="18"/>
    </row>
    <row r="6" spans="1:15" ht="102">
      <c r="A6" s="22" t="s">
        <v>8</v>
      </c>
      <c r="B6" s="6" t="s">
        <v>25</v>
      </c>
      <c r="C6" s="53" t="s">
        <v>68</v>
      </c>
      <c r="D6" s="44" t="s">
        <v>27</v>
      </c>
      <c r="E6" s="29" t="s">
        <v>65</v>
      </c>
      <c r="F6" s="29" t="s">
        <v>67</v>
      </c>
      <c r="G6" s="55" t="s">
        <v>75</v>
      </c>
      <c r="H6" s="55" t="s">
        <v>69</v>
      </c>
      <c r="I6" s="55" t="s">
        <v>82</v>
      </c>
      <c r="J6" s="35" t="s">
        <v>83</v>
      </c>
      <c r="K6" s="35" t="s">
        <v>83</v>
      </c>
      <c r="L6" s="35" t="s">
        <v>87</v>
      </c>
      <c r="M6" s="55" t="s">
        <v>88</v>
      </c>
      <c r="N6" s="35" t="s">
        <v>89</v>
      </c>
      <c r="O6" s="29" t="s">
        <v>79</v>
      </c>
    </row>
    <row r="7" spans="1:15" ht="68.099999999999994" customHeight="1">
      <c r="A7" s="22" t="s">
        <v>66</v>
      </c>
      <c r="B7" s="6">
        <v>2</v>
      </c>
      <c r="C7" s="53">
        <v>3</v>
      </c>
      <c r="D7" s="29">
        <v>4</v>
      </c>
      <c r="E7" s="29">
        <v>5</v>
      </c>
      <c r="F7" s="29">
        <v>6</v>
      </c>
      <c r="G7" s="55">
        <v>7</v>
      </c>
      <c r="H7" s="55">
        <v>8</v>
      </c>
      <c r="I7" s="55">
        <v>9</v>
      </c>
      <c r="J7" s="35" t="s">
        <v>96</v>
      </c>
      <c r="K7" s="35" t="s">
        <v>93</v>
      </c>
      <c r="L7" s="35" t="s">
        <v>76</v>
      </c>
      <c r="M7" s="55" t="s">
        <v>77</v>
      </c>
      <c r="N7" s="35" t="s">
        <v>78</v>
      </c>
      <c r="O7" s="29" t="s">
        <v>80</v>
      </c>
    </row>
    <row r="8" spans="1:15">
      <c r="A8" s="27" t="s">
        <v>42</v>
      </c>
      <c r="B8" s="28" t="s">
        <v>40</v>
      </c>
      <c r="C8" s="56">
        <v>120000</v>
      </c>
      <c r="D8" s="48">
        <v>45660</v>
      </c>
      <c r="E8" s="46" t="s">
        <v>15</v>
      </c>
      <c r="F8" s="47">
        <v>0.3</v>
      </c>
      <c r="G8" s="32">
        <v>30000</v>
      </c>
      <c r="H8" s="32">
        <v>30000</v>
      </c>
      <c r="I8" s="32">
        <f>G8+H8</f>
        <v>60000</v>
      </c>
      <c r="J8" s="32">
        <v>30000</v>
      </c>
      <c r="K8" s="32">
        <v>30000</v>
      </c>
      <c r="L8" s="33">
        <f t="shared" ref="L8:L9" si="0">J8+K8</f>
        <v>60000</v>
      </c>
      <c r="M8" s="61">
        <f>C8-I8</f>
        <v>60000</v>
      </c>
      <c r="N8" s="33">
        <f t="shared" ref="N8:N9" si="1">C8-L8</f>
        <v>60000</v>
      </c>
      <c r="O8" s="51">
        <f>N8-M8</f>
        <v>0</v>
      </c>
    </row>
    <row r="9" spans="1:15">
      <c r="A9" s="27" t="s">
        <v>46</v>
      </c>
      <c r="B9" s="28" t="s">
        <v>54</v>
      </c>
      <c r="C9" s="56">
        <v>50000</v>
      </c>
      <c r="D9" s="48">
        <v>45660</v>
      </c>
      <c r="E9" s="46" t="s">
        <v>13</v>
      </c>
      <c r="F9" s="47">
        <v>0.1</v>
      </c>
      <c r="G9" s="32">
        <v>5000</v>
      </c>
      <c r="H9" s="32">
        <v>5000</v>
      </c>
      <c r="I9" s="32">
        <f t="shared" ref="I9" si="2">G9+H9</f>
        <v>10000</v>
      </c>
      <c r="J9" s="32">
        <v>5000</v>
      </c>
      <c r="K9" s="32">
        <v>5000</v>
      </c>
      <c r="L9" s="33">
        <f t="shared" si="0"/>
        <v>10000</v>
      </c>
      <c r="M9" s="61">
        <f t="shared" ref="M9" si="3">C9-I9</f>
        <v>40000</v>
      </c>
      <c r="N9" s="33">
        <f t="shared" si="1"/>
        <v>40000</v>
      </c>
      <c r="O9" s="67">
        <f>N9-M9</f>
        <v>0</v>
      </c>
    </row>
    <row r="10" spans="1:15">
      <c r="A10" s="23" t="s">
        <v>92</v>
      </c>
      <c r="B10" s="19"/>
      <c r="C10" s="30">
        <f>SUM(C8:C9)</f>
        <v>170000</v>
      </c>
      <c r="D10" s="26"/>
      <c r="E10" s="7"/>
      <c r="F10" s="12"/>
      <c r="G10" s="30">
        <f t="shared" ref="G10:O10" si="4">SUM(G8:G9)</f>
        <v>35000</v>
      </c>
      <c r="H10" s="30">
        <f t="shared" si="4"/>
        <v>35000</v>
      </c>
      <c r="I10" s="30">
        <f t="shared" si="4"/>
        <v>70000</v>
      </c>
      <c r="J10" s="34">
        <f t="shared" si="4"/>
        <v>35000</v>
      </c>
      <c r="K10" s="34">
        <f t="shared" si="4"/>
        <v>35000</v>
      </c>
      <c r="L10" s="65">
        <f t="shared" si="4"/>
        <v>70000</v>
      </c>
      <c r="M10" s="30">
        <f t="shared" si="4"/>
        <v>100000</v>
      </c>
      <c r="N10" s="34">
        <f t="shared" si="4"/>
        <v>100000</v>
      </c>
      <c r="O10" s="30">
        <f t="shared" si="4"/>
        <v>0</v>
      </c>
    </row>
    <row r="11" spans="1:15">
      <c r="A11" s="23"/>
      <c r="B11" s="19"/>
      <c r="C11" s="7"/>
      <c r="D11" s="26"/>
      <c r="E11" s="7"/>
      <c r="F11" s="12"/>
      <c r="G11" s="39"/>
      <c r="H11" s="12"/>
      <c r="I11" s="12"/>
      <c r="J11" s="12"/>
      <c r="K11" s="12"/>
      <c r="L11" s="12"/>
      <c r="M11" s="12"/>
      <c r="N11" s="12"/>
      <c r="O11" s="10"/>
    </row>
    <row r="12" spans="1:15">
      <c r="B12" s="18"/>
      <c r="H12" s="2"/>
      <c r="I12" s="2"/>
      <c r="J12" s="2"/>
      <c r="K12" s="2"/>
      <c r="L12" s="2"/>
      <c r="M12" s="2"/>
    </row>
    <row r="13" spans="1:15">
      <c r="B13" s="18"/>
      <c r="H13" s="2"/>
      <c r="I13" s="2"/>
      <c r="J13" s="2"/>
      <c r="K13" s="2"/>
      <c r="L13" s="2"/>
      <c r="M13" s="2"/>
    </row>
    <row r="14" spans="1:15">
      <c r="B14" s="18"/>
      <c r="H14" s="2"/>
      <c r="I14" s="2"/>
      <c r="J14" s="2"/>
      <c r="K14" s="2"/>
      <c r="L14" s="2"/>
      <c r="M14" s="2"/>
    </row>
    <row r="20" spans="14:14">
      <c r="N20" s="18"/>
    </row>
  </sheetData>
  <dataValidations count="3">
    <dataValidation allowBlank="1" showInputMessage="1" showErrorMessage="1" promptTitle="Poreske grupe" prompt="Izaberite u koju poresku grupu spada osnovno sredstvo" sqref="E6:E7"/>
    <dataValidation type="list" allowBlank="1" showInputMessage="1" showErrorMessage="1" sqref="E8">
      <formula1>$B$26:$B$29</formula1>
    </dataValidation>
    <dataValidation type="list" allowBlank="1" showInputMessage="1" showErrorMessage="1" sqref="E9">
      <formula1>$B$47:$B$50</formula1>
    </dataValidation>
  </dataValidations>
  <pageMargins left="0.31496062992125984" right="0.31496062992125984" top="0.74803149606299213" bottom="0.74803149606299213" header="0.31496062992125984" footer="0.31496062992125984"/>
  <pageSetup scale="59" orientation="landscape" r:id="rId1"/>
  <drawing r:id="rId2"/>
</worksheet>
</file>

<file path=xl/worksheets/sheet5.xml><?xml version="1.0" encoding="utf-8"?>
<worksheet xmlns="http://schemas.openxmlformats.org/spreadsheetml/2006/main" xmlns:r="http://schemas.openxmlformats.org/officeDocument/2006/relationships">
  <sheetPr>
    <tabColor theme="8" tint="0.39997558519241921"/>
  </sheetPr>
  <dimension ref="A1:J32"/>
  <sheetViews>
    <sheetView workbookViewId="0">
      <selection activeCell="M8" sqref="M8"/>
    </sheetView>
  </sheetViews>
  <sheetFormatPr defaultRowHeight="12.75"/>
  <sheetData>
    <row r="1" spans="1:10" ht="15.75">
      <c r="A1" s="1"/>
      <c r="H1" s="16" t="s">
        <v>33</v>
      </c>
    </row>
    <row r="2" spans="1:10">
      <c r="A2" s="1"/>
    </row>
    <row r="5" spans="1:10" ht="15">
      <c r="A5" s="88" t="str">
        <f>"PODACI O OBRAČUNATOJ AMORTIZACIJI STALNIH SREDSTAVA"</f>
        <v>PODACI O OBRAČUNATOJ AMORTIZACIJI STALNIH SREDSTAVA</v>
      </c>
      <c r="B5" s="88"/>
      <c r="C5" s="88"/>
      <c r="D5" s="88"/>
      <c r="E5" s="88"/>
      <c r="F5" s="88"/>
      <c r="G5" s="88"/>
      <c r="H5" s="88"/>
      <c r="I5" s="88"/>
      <c r="J5" s="88"/>
    </row>
    <row r="6" spans="1:10" ht="34.5" customHeight="1">
      <c r="A6" s="89" t="s">
        <v>97</v>
      </c>
      <c r="B6" s="89"/>
      <c r="C6" s="89"/>
      <c r="D6" s="89"/>
      <c r="E6" s="89"/>
      <c r="F6" s="89"/>
      <c r="G6" s="89"/>
      <c r="H6" s="89"/>
      <c r="I6" s="89"/>
      <c r="J6" s="89"/>
    </row>
    <row r="7" spans="1:10" ht="14.1" customHeight="1">
      <c r="A7" s="17"/>
      <c r="B7" s="17"/>
      <c r="C7" s="17"/>
      <c r="D7" s="17"/>
      <c r="E7" s="17"/>
      <c r="F7" s="17"/>
      <c r="G7" s="17"/>
      <c r="H7" s="17"/>
      <c r="I7" s="17"/>
      <c r="J7" s="17"/>
    </row>
    <row r="8" spans="1:10" ht="14.1" customHeight="1">
      <c r="A8" s="17"/>
      <c r="B8" s="17"/>
      <c r="C8" s="17"/>
      <c r="D8" s="17"/>
      <c r="E8" s="17"/>
      <c r="F8" s="17"/>
      <c r="G8" s="17"/>
      <c r="H8" s="17"/>
      <c r="I8" s="17"/>
      <c r="J8" s="17"/>
    </row>
    <row r="9" spans="1:10">
      <c r="A9" s="1"/>
    </row>
    <row r="11" spans="1:10">
      <c r="A11" s="90" t="s">
        <v>9</v>
      </c>
      <c r="B11" s="92" t="s">
        <v>19</v>
      </c>
      <c r="C11" s="93"/>
      <c r="D11" s="92" t="s">
        <v>34</v>
      </c>
      <c r="E11" s="96"/>
      <c r="F11" s="96"/>
      <c r="G11" s="96"/>
      <c r="H11" s="96"/>
      <c r="I11" s="96"/>
      <c r="J11" s="97"/>
    </row>
    <row r="12" spans="1:10">
      <c r="A12" s="91"/>
      <c r="B12" s="94"/>
      <c r="C12" s="95"/>
      <c r="D12" s="94"/>
      <c r="E12" s="98"/>
      <c r="F12" s="98"/>
      <c r="G12" s="98"/>
      <c r="H12" s="98"/>
      <c r="I12" s="98"/>
      <c r="J12" s="99"/>
    </row>
    <row r="13" spans="1:10">
      <c r="A13" s="13">
        <v>1</v>
      </c>
      <c r="B13" s="84">
        <v>2</v>
      </c>
      <c r="C13" s="85"/>
      <c r="D13" s="84">
        <v>3</v>
      </c>
      <c r="E13" s="86"/>
      <c r="F13" s="86"/>
      <c r="G13" s="86"/>
      <c r="H13" s="86"/>
      <c r="I13" s="86"/>
      <c r="J13" s="87"/>
    </row>
    <row r="14" spans="1:10" ht="70.7" customHeight="1">
      <c r="A14" s="14" t="s">
        <v>10</v>
      </c>
      <c r="B14" s="80" t="s">
        <v>35</v>
      </c>
      <c r="C14" s="81"/>
      <c r="D14" s="82">
        <f>OBRAČUN!P22</f>
        <v>540950</v>
      </c>
      <c r="E14" s="83"/>
      <c r="F14" s="83"/>
      <c r="G14" s="83"/>
      <c r="H14" s="83"/>
      <c r="I14" s="83"/>
      <c r="J14" s="83"/>
    </row>
    <row r="15" spans="1:10" ht="70.7" customHeight="1">
      <c r="A15" s="15" t="s">
        <v>11</v>
      </c>
      <c r="B15" s="80" t="s">
        <v>36</v>
      </c>
      <c r="C15" s="81"/>
      <c r="D15" s="82">
        <v>0</v>
      </c>
      <c r="E15" s="83"/>
      <c r="F15" s="83"/>
      <c r="G15" s="83"/>
      <c r="H15" s="83"/>
      <c r="I15" s="83"/>
      <c r="J15" s="83"/>
    </row>
    <row r="16" spans="1:10" ht="70.7" customHeight="1">
      <c r="A16" s="15" t="s">
        <v>12</v>
      </c>
      <c r="B16" s="80" t="s">
        <v>37</v>
      </c>
      <c r="C16" s="81"/>
      <c r="D16" s="82">
        <f>D14-D15</f>
        <v>540950</v>
      </c>
      <c r="E16" s="83"/>
      <c r="F16" s="83"/>
      <c r="G16" s="83"/>
      <c r="H16" s="83"/>
      <c r="I16" s="83"/>
      <c r="J16" s="83"/>
    </row>
    <row r="19" spans="1:10">
      <c r="A19" s="70"/>
      <c r="B19" s="71"/>
      <c r="C19" s="72"/>
      <c r="D19" s="73"/>
      <c r="E19" s="74"/>
      <c r="F19" s="74"/>
      <c r="G19" s="8"/>
      <c r="H19" s="8"/>
      <c r="I19" s="75"/>
      <c r="J19" s="75"/>
    </row>
    <row r="20" spans="1:10">
      <c r="F20" s="9"/>
      <c r="G20" s="9"/>
      <c r="H20" s="9"/>
      <c r="I20" s="79"/>
      <c r="J20" s="79"/>
    </row>
    <row r="32" spans="1:10">
      <c r="A32" s="76" t="s">
        <v>38</v>
      </c>
      <c r="B32" s="77"/>
      <c r="C32" s="78"/>
      <c r="E32" s="4" t="s">
        <v>16</v>
      </c>
    </row>
  </sheetData>
  <mergeCells count="18">
    <mergeCell ref="B13:C13"/>
    <mergeCell ref="D13:J13"/>
    <mergeCell ref="A5:J5"/>
    <mergeCell ref="A6:J6"/>
    <mergeCell ref="A11:A12"/>
    <mergeCell ref="B11:C12"/>
    <mergeCell ref="D11:J12"/>
    <mergeCell ref="B14:C14"/>
    <mergeCell ref="D14:J14"/>
    <mergeCell ref="B15:C15"/>
    <mergeCell ref="D15:J15"/>
    <mergeCell ref="B16:C16"/>
    <mergeCell ref="D16:J16"/>
    <mergeCell ref="A19:C19"/>
    <mergeCell ref="D19:F19"/>
    <mergeCell ref="I19:J19"/>
    <mergeCell ref="A32:C32"/>
    <mergeCell ref="I20:J20"/>
  </mergeCells>
  <pageMargins left="0.31496062992125984" right="0.31496062992125984" top="0.74803149606299213" bottom="0.74803149606299213"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OBRAČUN</vt:lpstr>
      <vt:lpstr>Liste</vt:lpstr>
      <vt:lpstr>PREGLED NEOTPISANIH VREDNOSTI</vt:lpstr>
      <vt:lpstr>PREGLED ZA OTUĐENA OS </vt:lpstr>
      <vt:lpstr>POA</vt:lpstr>
      <vt:lpstr>IzborZaPDP</vt:lpstr>
      <vt:lpstr>OrgOblici</vt:lpstr>
      <vt:lpstr>OBRAČUN!Print_Area</vt:lpstr>
      <vt:lpstr>POA!Print_Area</vt:lpstr>
      <vt:lpstr>'PREGLED NEOTPISANIH VREDNOSTI'!Print_Area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FinanceTeam</cp:lastModifiedBy>
  <cp:lastPrinted>2020-05-08T22:49:53Z</cp:lastPrinted>
  <dcterms:created xsi:type="dcterms:W3CDTF">1996-10-14T23:33:28Z</dcterms:created>
  <dcterms:modified xsi:type="dcterms:W3CDTF">2026-03-05T21:13:33Z</dcterms:modified>
</cp:coreProperties>
</file>